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360" windowWidth="15480" windowHeight="1065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G12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0" l="1"/>
  <c r="A7"/>
  <c r="C15"/>
  <c r="C24"/>
  <c r="C22"/>
  <c r="C17"/>
  <c r="C19"/>
  <c r="C29"/>
  <c r="C28"/>
  <c r="C26"/>
  <c r="C21"/>
  <c r="C27"/>
  <c r="C18"/>
  <c r="C23"/>
  <c r="C16"/>
  <c r="C14"/>
  <c r="C30"/>
  <c r="C25"/>
  <c r="C4" l="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E200"/>
  <c r="A313"/>
  <c r="N313" s="1"/>
  <c r="E312"/>
  <c r="A425"/>
  <c r="E424"/>
  <c r="O60"/>
  <c r="E60"/>
  <c r="O172"/>
  <c r="E172"/>
  <c r="A285"/>
  <c r="N285" s="1"/>
  <c r="E284"/>
  <c r="A397"/>
  <c r="E396"/>
  <c r="A509"/>
  <c r="N509" s="1"/>
  <c r="E508"/>
  <c r="A621"/>
  <c r="L621" s="1"/>
  <c r="E620"/>
  <c r="L368"/>
  <c r="E368"/>
  <c r="L480"/>
  <c r="E480"/>
  <c r="L592"/>
  <c r="E592"/>
  <c r="A341"/>
  <c r="E340"/>
  <c r="A453"/>
  <c r="N453" s="1"/>
  <c r="E452"/>
  <c r="A565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M621"/>
  <c r="L313"/>
  <c r="L425"/>
  <c r="L537"/>
  <c r="H60"/>
  <c r="M60"/>
  <c r="M116"/>
  <c r="M172"/>
  <c r="M228"/>
  <c r="M284"/>
  <c r="M313"/>
  <c r="M340"/>
  <c r="M396"/>
  <c r="M425"/>
  <c r="M452"/>
  <c r="M508"/>
  <c r="M537"/>
  <c r="M564"/>
  <c r="M620"/>
  <c r="H117"/>
  <c r="H200"/>
  <c r="H201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65"/>
  <c r="H592"/>
  <c r="H620"/>
  <c r="H621"/>
  <c r="G285"/>
  <c r="G312"/>
  <c r="G313"/>
  <c r="G340"/>
  <c r="G368"/>
  <c r="G396"/>
  <c r="G424"/>
  <c r="G425"/>
  <c r="G452"/>
  <c r="G453"/>
  <c r="G480"/>
  <c r="G508"/>
  <c r="G509"/>
  <c r="G536"/>
  <c r="G537"/>
  <c r="G564"/>
  <c r="G565"/>
  <c r="G592"/>
  <c r="G593"/>
  <c r="G620"/>
  <c r="G621"/>
  <c r="H116"/>
  <c r="G88"/>
  <c r="G117"/>
  <c r="G229"/>
  <c r="J60"/>
  <c r="J88"/>
  <c r="J116"/>
  <c r="J117"/>
  <c r="J144"/>
  <c r="J172"/>
  <c r="J200"/>
  <c r="J201"/>
  <c r="J228"/>
  <c r="J229"/>
  <c r="J256"/>
  <c r="J284"/>
  <c r="J285"/>
  <c r="J312"/>
  <c r="J313"/>
  <c r="J340"/>
  <c r="J368"/>
  <c r="J396"/>
  <c r="J424"/>
  <c r="J425"/>
  <c r="J452"/>
  <c r="J453"/>
  <c r="J480"/>
  <c r="J508"/>
  <c r="J509"/>
  <c r="J536"/>
  <c r="J537"/>
  <c r="J564"/>
  <c r="J565"/>
  <c r="J592"/>
  <c r="J620"/>
  <c r="J621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41"/>
  <c r="I368"/>
  <c r="I369"/>
  <c r="I396"/>
  <c r="I397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57"/>
  <c r="O285"/>
  <c r="O313"/>
  <c r="O341"/>
  <c r="O369"/>
  <c r="O453"/>
  <c r="O481"/>
  <c r="O509"/>
  <c r="O537"/>
  <c r="O565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L509" l="1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B8" i="36"/>
  <c r="F9"/>
  <c r="F31"/>
  <c r="B30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I6" l="1"/>
  <c r="A7"/>
  <c r="E7" s="1"/>
  <c r="H6"/>
  <c r="F6"/>
  <c r="L6" s="1"/>
  <c r="C6"/>
  <c r="G6"/>
  <c r="O6"/>
  <c r="D6"/>
  <c r="E6"/>
  <c r="N6"/>
  <c r="K4"/>
  <c r="M5"/>
  <c r="B5"/>
  <c r="K5" s="1"/>
  <c r="F40" i="36"/>
  <c r="B39"/>
  <c r="B13" i="1"/>
  <c r="P13"/>
  <c r="A14"/>
  <c r="J7" i="37"/>
  <c r="H7"/>
  <c r="A8"/>
  <c r="D7"/>
  <c r="F53" i="36"/>
  <c r="B52"/>
  <c r="F63"/>
  <c r="B63" s="1"/>
  <c r="B62"/>
  <c r="F10"/>
  <c r="B9"/>
  <c r="F32"/>
  <c r="B31"/>
  <c r="B20"/>
  <c r="F21"/>
  <c r="C7" i="37" l="1"/>
  <c r="F7"/>
  <c r="M7" s="1"/>
  <c r="O7"/>
  <c r="G7"/>
  <c r="N7"/>
  <c r="M6"/>
  <c r="I7"/>
  <c r="E8"/>
  <c r="N8"/>
  <c r="B6"/>
  <c r="K6" s="1"/>
  <c r="A15" i="1"/>
  <c r="P14"/>
  <c r="B14"/>
  <c r="F41" i="36"/>
  <c r="B40"/>
  <c r="L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B11"/>
  <c r="O13"/>
  <c r="G13"/>
  <c r="H13"/>
  <c r="I13"/>
  <c r="J13"/>
  <c r="A14"/>
  <c r="C13"/>
  <c r="F13"/>
  <c r="D13"/>
  <c r="F14" i="36"/>
  <c r="B13"/>
  <c r="F57"/>
  <c r="B57" s="1"/>
  <c r="B56"/>
  <c r="E14" i="37" l="1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M22" i="37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K21"/>
  <c r="B22"/>
  <c r="H28"/>
  <c r="I28"/>
  <c r="J28"/>
  <c r="G28"/>
  <c r="A29"/>
  <c r="O28"/>
  <c r="D25"/>
  <c r="F25"/>
  <c r="C25"/>
  <c r="M25" l="1"/>
  <c r="L25"/>
  <c r="E29"/>
  <c r="N29"/>
  <c r="I27" i="1"/>
  <c r="J27"/>
  <c r="O27"/>
  <c r="L27"/>
  <c r="N27"/>
  <c r="K27"/>
  <c r="M27"/>
  <c r="B29"/>
  <c r="P29"/>
  <c r="A30"/>
  <c r="K22" i="37"/>
  <c r="B23"/>
  <c r="G29"/>
  <c r="H29"/>
  <c r="I29"/>
  <c r="J29"/>
  <c r="A32"/>
  <c r="A30"/>
  <c r="D26"/>
  <c r="C26"/>
  <c r="F26"/>
  <c r="M26" l="1"/>
  <c r="L26"/>
  <c r="E32"/>
  <c r="N32"/>
  <c r="E30"/>
  <c r="N30"/>
  <c r="I28" i="1"/>
  <c r="J28"/>
  <c r="K28"/>
  <c r="N28"/>
  <c r="L28"/>
  <c r="O28"/>
  <c r="M28"/>
  <c r="P30"/>
  <c r="B30"/>
  <c r="K23" i="37"/>
  <c r="B24"/>
  <c r="A33"/>
  <c r="H32"/>
  <c r="I32"/>
  <c r="O32"/>
  <c r="J32"/>
  <c r="G32"/>
  <c r="C32"/>
  <c r="F32"/>
  <c r="L32" s="1"/>
  <c r="D32"/>
  <c r="J30"/>
  <c r="G30"/>
  <c r="H30"/>
  <c r="I30"/>
  <c r="A31"/>
  <c r="F27"/>
  <c r="D27"/>
  <c r="C27"/>
  <c r="M32" l="1"/>
  <c r="L27"/>
  <c r="M27"/>
  <c r="E31"/>
  <c r="N31"/>
  <c r="E33"/>
  <c r="N33"/>
  <c r="J29" i="1"/>
  <c r="I29"/>
  <c r="O29"/>
  <c r="K29"/>
  <c r="M29"/>
  <c r="L29"/>
  <c r="N29"/>
  <c r="K24" i="37"/>
  <c r="B25"/>
  <c r="H33"/>
  <c r="C33"/>
  <c r="G33"/>
  <c r="F33"/>
  <c r="M33" s="1"/>
  <c r="I33"/>
  <c r="J33"/>
  <c r="D33"/>
  <c r="A34"/>
  <c r="O33"/>
  <c r="I31"/>
  <c r="J31"/>
  <c r="G31"/>
  <c r="H31"/>
  <c r="D28"/>
  <c r="C28"/>
  <c r="F28"/>
  <c r="L33" l="1"/>
  <c r="L28"/>
  <c r="M28"/>
  <c r="E34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K25" i="37"/>
  <c r="B26"/>
  <c r="C34"/>
  <c r="G34"/>
  <c r="F34"/>
  <c r="L34" s="1"/>
  <c r="J34"/>
  <c r="D34"/>
  <c r="I34"/>
  <c r="A35"/>
  <c r="H34"/>
  <c r="O34"/>
  <c r="F29"/>
  <c r="C29"/>
  <c r="O29" s="1"/>
  <c r="D29"/>
  <c r="M34" l="1"/>
  <c r="M29"/>
  <c r="L29"/>
  <c r="E35"/>
  <c r="N35"/>
  <c r="K26"/>
  <c r="B27"/>
  <c r="D35"/>
  <c r="I35"/>
  <c r="A36"/>
  <c r="H35"/>
  <c r="C35"/>
  <c r="G35"/>
  <c r="J35"/>
  <c r="F35"/>
  <c r="L35" s="1"/>
  <c r="O35"/>
  <c r="D30"/>
  <c r="C30"/>
  <c r="O30" s="1"/>
  <c r="F30"/>
  <c r="M35" l="1"/>
  <c r="M30"/>
  <c r="L30"/>
  <c r="E36"/>
  <c r="N36"/>
  <c r="K27"/>
  <c r="B28"/>
  <c r="A37"/>
  <c r="I36"/>
  <c r="H36"/>
  <c r="C36"/>
  <c r="G36"/>
  <c r="D36"/>
  <c r="F36"/>
  <c r="M36" s="1"/>
  <c r="J36"/>
  <c r="A39"/>
  <c r="F31"/>
  <c r="D31"/>
  <c r="C31"/>
  <c r="O31" s="1"/>
  <c r="L36" l="1"/>
  <c r="M31"/>
  <c r="L31"/>
  <c r="E39"/>
  <c r="N39"/>
  <c r="E37"/>
  <c r="N37"/>
  <c r="K28"/>
  <c r="B29"/>
  <c r="D39"/>
  <c r="G39"/>
  <c r="A40"/>
  <c r="J39"/>
  <c r="C39"/>
  <c r="I39"/>
  <c r="F39"/>
  <c r="M39" s="1"/>
  <c r="H39"/>
  <c r="O39"/>
  <c r="C37"/>
  <c r="F37"/>
  <c r="L37" s="1"/>
  <c r="G37"/>
  <c r="D37"/>
  <c r="J37"/>
  <c r="A38"/>
  <c r="I37"/>
  <c r="H37"/>
  <c r="L39" l="1"/>
  <c r="M37"/>
  <c r="E40"/>
  <c r="N40"/>
  <c r="E38"/>
  <c r="N38"/>
  <c r="K29"/>
  <c r="B30"/>
  <c r="C38"/>
  <c r="F38"/>
  <c r="L38" s="1"/>
  <c r="H38"/>
  <c r="G38"/>
  <c r="I38"/>
  <c r="D38"/>
  <c r="J38"/>
  <c r="J40"/>
  <c r="C40"/>
  <c r="I40"/>
  <c r="F40"/>
  <c r="L40" s="1"/>
  <c r="H40"/>
  <c r="D40"/>
  <c r="A41"/>
  <c r="G40"/>
  <c r="O40"/>
  <c r="M40" l="1"/>
  <c r="M38"/>
  <c r="E41"/>
  <c r="N41"/>
  <c r="K30"/>
  <c r="B31"/>
  <c r="C41"/>
  <c r="H41"/>
  <c r="F41"/>
  <c r="L41" s="1"/>
  <c r="G41"/>
  <c r="J41"/>
  <c r="D41"/>
  <c r="A42"/>
  <c r="I41"/>
  <c r="O41"/>
  <c r="M41" l="1"/>
  <c r="E42"/>
  <c r="N42"/>
  <c r="K31"/>
  <c r="B32"/>
  <c r="C42"/>
  <c r="F42"/>
  <c r="L42" s="1"/>
  <c r="J42"/>
  <c r="D42"/>
  <c r="I42"/>
  <c r="A43"/>
  <c r="G42"/>
  <c r="H42"/>
  <c r="O42"/>
  <c r="O36"/>
  <c r="M42" l="1"/>
  <c r="E43"/>
  <c r="N43"/>
  <c r="K32"/>
  <c r="B33"/>
  <c r="D43"/>
  <c r="G43"/>
  <c r="A44"/>
  <c r="J43"/>
  <c r="C43"/>
  <c r="I43"/>
  <c r="H43"/>
  <c r="F43"/>
  <c r="L43" s="1"/>
  <c r="A46"/>
  <c r="O37"/>
  <c r="M43" l="1"/>
  <c r="E46"/>
  <c r="N46"/>
  <c r="E44"/>
  <c r="N44"/>
  <c r="K33"/>
  <c r="B34"/>
  <c r="A47"/>
  <c r="H46"/>
  <c r="C46"/>
  <c r="G46"/>
  <c r="F46"/>
  <c r="L46" s="1"/>
  <c r="J46"/>
  <c r="D46"/>
  <c r="I46"/>
  <c r="O46"/>
  <c r="J44"/>
  <c r="G44"/>
  <c r="C44"/>
  <c r="I44"/>
  <c r="D44"/>
  <c r="F44"/>
  <c r="M44" s="1"/>
  <c r="H44"/>
  <c r="A45"/>
  <c r="O38"/>
  <c r="M46" l="1"/>
  <c r="L44"/>
  <c r="E45"/>
  <c r="N45"/>
  <c r="E47"/>
  <c r="N47"/>
  <c r="K34"/>
  <c r="B35"/>
  <c r="F47"/>
  <c r="L47" s="1"/>
  <c r="G47"/>
  <c r="D47"/>
  <c r="J47"/>
  <c r="I47"/>
  <c r="H47"/>
  <c r="A48"/>
  <c r="C47"/>
  <c r="O47"/>
  <c r="F45"/>
  <c r="L45" s="1"/>
  <c r="J45"/>
  <c r="I45"/>
  <c r="D45"/>
  <c r="H45"/>
  <c r="C45"/>
  <c r="G45"/>
  <c r="M47" l="1"/>
  <c r="M45"/>
  <c r="E48"/>
  <c r="N48"/>
  <c r="K35"/>
  <c r="B36"/>
  <c r="D48"/>
  <c r="F48"/>
  <c r="M48" s="1"/>
  <c r="J48"/>
  <c r="A49"/>
  <c r="I48"/>
  <c r="H48"/>
  <c r="C48"/>
  <c r="G48"/>
  <c r="O48"/>
  <c r="L48" l="1"/>
  <c r="E49"/>
  <c r="N49"/>
  <c r="K36"/>
  <c r="B37"/>
  <c r="F49"/>
  <c r="L49" s="1"/>
  <c r="H49"/>
  <c r="I49"/>
  <c r="D49"/>
  <c r="G49"/>
  <c r="C49"/>
  <c r="A50"/>
  <c r="J49"/>
  <c r="O49"/>
  <c r="M49" l="1"/>
  <c r="E50"/>
  <c r="N50"/>
  <c r="K37"/>
  <c r="B38"/>
  <c r="C50"/>
  <c r="G50"/>
  <c r="F50"/>
  <c r="L50" s="1"/>
  <c r="J50"/>
  <c r="D50"/>
  <c r="I50"/>
  <c r="A51"/>
  <c r="H50"/>
  <c r="A53"/>
  <c r="M50" l="1"/>
  <c r="K38"/>
  <c r="B39"/>
  <c r="E53"/>
  <c r="N53"/>
  <c r="E51"/>
  <c r="N51"/>
  <c r="D51"/>
  <c r="A52"/>
  <c r="I51"/>
  <c r="C51"/>
  <c r="H51"/>
  <c r="F51"/>
  <c r="M51" s="1"/>
  <c r="G51"/>
  <c r="J51"/>
  <c r="H53"/>
  <c r="G53"/>
  <c r="A54"/>
  <c r="J53"/>
  <c r="O53"/>
  <c r="I53"/>
  <c r="O43"/>
  <c r="L51" l="1"/>
  <c r="K39"/>
  <c r="B40"/>
  <c r="E54"/>
  <c r="N54"/>
  <c r="E52"/>
  <c r="N52"/>
  <c r="J52"/>
  <c r="I52"/>
  <c r="C52"/>
  <c r="H52"/>
  <c r="D52"/>
  <c r="F52"/>
  <c r="M52" s="1"/>
  <c r="G52"/>
  <c r="I54"/>
  <c r="O54"/>
  <c r="G54"/>
  <c r="H54"/>
  <c r="A55"/>
  <c r="J54"/>
  <c r="O44"/>
  <c r="L52" l="1"/>
  <c r="K40"/>
  <c r="B41"/>
  <c r="E55"/>
  <c r="N55"/>
  <c r="I55"/>
  <c r="H55"/>
  <c r="O55"/>
  <c r="G55"/>
  <c r="A56"/>
  <c r="J55"/>
  <c r="O45"/>
  <c r="K41" l="1"/>
  <c r="B42"/>
  <c r="E56"/>
  <c r="N56"/>
  <c r="H56"/>
  <c r="G56"/>
  <c r="O56"/>
  <c r="J56"/>
  <c r="A57"/>
  <c r="I56"/>
  <c r="K42" l="1"/>
  <c r="B43"/>
  <c r="E57"/>
  <c r="N57"/>
  <c r="I57"/>
  <c r="G57"/>
  <c r="J57"/>
  <c r="A58"/>
  <c r="H57"/>
  <c r="K43" l="1"/>
  <c r="B44"/>
  <c r="E58"/>
  <c r="N58"/>
  <c r="I58"/>
  <c r="H58"/>
  <c r="A59"/>
  <c r="G58"/>
  <c r="J58"/>
  <c r="K44" l="1"/>
  <c r="B45"/>
  <c r="E59"/>
  <c r="N59"/>
  <c r="G59"/>
  <c r="J59"/>
  <c r="I59"/>
  <c r="H59"/>
  <c r="A67"/>
  <c r="K45" l="1"/>
  <c r="B46"/>
  <c r="E67"/>
  <c r="N67"/>
  <c r="G67"/>
  <c r="J67"/>
  <c r="I67"/>
  <c r="H67"/>
  <c r="O67"/>
  <c r="A68"/>
  <c r="O50"/>
  <c r="K46" l="1"/>
  <c r="B47"/>
  <c r="E68"/>
  <c r="N68"/>
  <c r="J68"/>
  <c r="A69"/>
  <c r="I68"/>
  <c r="H68"/>
  <c r="G68"/>
  <c r="O68"/>
  <c r="O51"/>
  <c r="K47" l="1"/>
  <c r="B48"/>
  <c r="E69"/>
  <c r="N69"/>
  <c r="J69"/>
  <c r="O69"/>
  <c r="H69"/>
  <c r="I69"/>
  <c r="A70"/>
  <c r="G69"/>
  <c r="O52"/>
  <c r="K48" l="1"/>
  <c r="B49"/>
  <c r="E70"/>
  <c r="N70"/>
  <c r="I70"/>
  <c r="O70"/>
  <c r="G70"/>
  <c r="H70"/>
  <c r="A71"/>
  <c r="J70"/>
  <c r="F53"/>
  <c r="C53"/>
  <c r="D53"/>
  <c r="L53" l="1"/>
  <c r="M53"/>
  <c r="K49"/>
  <c r="B50"/>
  <c r="E71"/>
  <c r="N71"/>
  <c r="G71"/>
  <c r="A72"/>
  <c r="H71"/>
  <c r="J71"/>
  <c r="I71"/>
  <c r="A74"/>
  <c r="C54"/>
  <c r="F54"/>
  <c r="D54"/>
  <c r="L54" l="1"/>
  <c r="M54"/>
  <c r="K50"/>
  <c r="B51"/>
  <c r="E74"/>
  <c r="N74"/>
  <c r="E72"/>
  <c r="N72"/>
  <c r="H74"/>
  <c r="G74"/>
  <c r="O74"/>
  <c r="I74"/>
  <c r="A75"/>
  <c r="J74"/>
  <c r="J72"/>
  <c r="A73"/>
  <c r="I72"/>
  <c r="H72"/>
  <c r="G72"/>
  <c r="F55"/>
  <c r="D55"/>
  <c r="C55"/>
  <c r="L55" l="1"/>
  <c r="M55"/>
  <c r="K51"/>
  <c r="B52"/>
  <c r="E75"/>
  <c r="N75"/>
  <c r="E73"/>
  <c r="N73"/>
  <c r="G73"/>
  <c r="J73"/>
  <c r="I73"/>
  <c r="H73"/>
  <c r="I75"/>
  <c r="H75"/>
  <c r="O75"/>
  <c r="G75"/>
  <c r="A76"/>
  <c r="J75"/>
  <c r="C56"/>
  <c r="D56"/>
  <c r="F56"/>
  <c r="M56" l="1"/>
  <c r="L56"/>
  <c r="K52"/>
  <c r="B53"/>
  <c r="E76"/>
  <c r="N76"/>
  <c r="J76"/>
  <c r="A77"/>
  <c r="I76"/>
  <c r="O76"/>
  <c r="H76"/>
  <c r="G76"/>
  <c r="F57"/>
  <c r="D57"/>
  <c r="C57"/>
  <c r="O57" s="1"/>
  <c r="M57" l="1"/>
  <c r="L57"/>
  <c r="K53"/>
  <c r="B54"/>
  <c r="E77"/>
  <c r="N77"/>
  <c r="I77"/>
  <c r="A78"/>
  <c r="H77"/>
  <c r="G77"/>
  <c r="J77"/>
  <c r="O77"/>
  <c r="D58"/>
  <c r="C58"/>
  <c r="O58" s="1"/>
  <c r="F58"/>
  <c r="K54" l="1"/>
  <c r="B55"/>
  <c r="M58"/>
  <c r="L58"/>
  <c r="E78"/>
  <c r="N78"/>
  <c r="J78"/>
  <c r="I78"/>
  <c r="H78"/>
  <c r="A79"/>
  <c r="G78"/>
  <c r="A81"/>
  <c r="F59"/>
  <c r="D59"/>
  <c r="C59"/>
  <c r="O59" s="1"/>
  <c r="M59" l="1"/>
  <c r="L59"/>
  <c r="K55"/>
  <c r="B56"/>
  <c r="E81"/>
  <c r="N81"/>
  <c r="E79"/>
  <c r="N79"/>
  <c r="J79"/>
  <c r="I79"/>
  <c r="H79"/>
  <c r="G79"/>
  <c r="A80"/>
  <c r="H81"/>
  <c r="G81"/>
  <c r="O81"/>
  <c r="J81"/>
  <c r="A82"/>
  <c r="I81"/>
  <c r="C60"/>
  <c r="B60"/>
  <c r="K60" s="1"/>
  <c r="D60"/>
  <c r="F60"/>
  <c r="K56" l="1"/>
  <c r="B57"/>
  <c r="E80"/>
  <c r="N80"/>
  <c r="E82"/>
  <c r="N82"/>
  <c r="H80"/>
  <c r="G80"/>
  <c r="J80"/>
  <c r="I80"/>
  <c r="J82"/>
  <c r="I82"/>
  <c r="O82"/>
  <c r="H82"/>
  <c r="A83"/>
  <c r="G82"/>
  <c r="B61"/>
  <c r="K61" s="1"/>
  <c r="D61"/>
  <c r="F61"/>
  <c r="C61"/>
  <c r="K57" l="1"/>
  <c r="B58"/>
  <c r="E83"/>
  <c r="N83"/>
  <c r="G83"/>
  <c r="A84"/>
  <c r="J83"/>
  <c r="I83"/>
  <c r="H83"/>
  <c r="O83"/>
  <c r="C62"/>
  <c r="F62"/>
  <c r="B62"/>
  <c r="K62" s="1"/>
  <c r="D62"/>
  <c r="K58" l="1"/>
  <c r="B59"/>
  <c r="K59" s="1"/>
  <c r="E84"/>
  <c r="N84"/>
  <c r="J84"/>
  <c r="A85"/>
  <c r="I84"/>
  <c r="H84"/>
  <c r="G84"/>
  <c r="O84"/>
  <c r="F63"/>
  <c r="C63"/>
  <c r="B63"/>
  <c r="K63" s="1"/>
  <c r="D63"/>
  <c r="E85" l="1"/>
  <c r="N85"/>
  <c r="G85"/>
  <c r="J85"/>
  <c r="I85"/>
  <c r="A86"/>
  <c r="H85"/>
  <c r="C64"/>
  <c r="O64" s="1"/>
  <c r="D64"/>
  <c r="B64"/>
  <c r="K64" s="1"/>
  <c r="F64"/>
  <c r="E86" l="1"/>
  <c r="N86"/>
  <c r="G86"/>
  <c r="J86"/>
  <c r="I86"/>
  <c r="A87"/>
  <c r="H86"/>
  <c r="F65"/>
  <c r="C65"/>
  <c r="O65" s="1"/>
  <c r="B65"/>
  <c r="K65" s="1"/>
  <c r="D65"/>
  <c r="E87" l="1"/>
  <c r="N87"/>
  <c r="G87"/>
  <c r="J87"/>
  <c r="H87"/>
  <c r="I87"/>
  <c r="A95"/>
  <c r="B66"/>
  <c r="K66" s="1"/>
  <c r="D66"/>
  <c r="F66"/>
  <c r="C66"/>
  <c r="O66" s="1"/>
  <c r="E95" l="1"/>
  <c r="N95"/>
  <c r="G95"/>
  <c r="A96"/>
  <c r="J95"/>
  <c r="I95"/>
  <c r="H95"/>
  <c r="O95"/>
  <c r="C67"/>
  <c r="B67"/>
  <c r="K67" s="1"/>
  <c r="D67"/>
  <c r="F67"/>
  <c r="M67" l="1"/>
  <c r="L67"/>
  <c r="E96"/>
  <c r="N96"/>
  <c r="J96"/>
  <c r="A97"/>
  <c r="I96"/>
  <c r="H96"/>
  <c r="G96"/>
  <c r="O96"/>
  <c r="F68"/>
  <c r="B68"/>
  <c r="K68" s="1"/>
  <c r="D68"/>
  <c r="C68"/>
  <c r="M68" l="1"/>
  <c r="L68"/>
  <c r="E97"/>
  <c r="N97"/>
  <c r="J97"/>
  <c r="O97"/>
  <c r="I97"/>
  <c r="A98"/>
  <c r="H97"/>
  <c r="G97"/>
  <c r="D69"/>
  <c r="C69"/>
  <c r="F69"/>
  <c r="B69"/>
  <c r="K69" s="1"/>
  <c r="L69" l="1"/>
  <c r="M69"/>
  <c r="E98"/>
  <c r="N98"/>
  <c r="I98"/>
  <c r="O98"/>
  <c r="H98"/>
  <c r="A99"/>
  <c r="G98"/>
  <c r="J98"/>
  <c r="B70"/>
  <c r="K70" s="1"/>
  <c r="F70"/>
  <c r="D70"/>
  <c r="C70"/>
  <c r="M70" l="1"/>
  <c r="L70"/>
  <c r="E99"/>
  <c r="N99"/>
  <c r="G99"/>
  <c r="A100"/>
  <c r="J99"/>
  <c r="I99"/>
  <c r="H99"/>
  <c r="A102"/>
  <c r="D71"/>
  <c r="C71"/>
  <c r="O71" s="1"/>
  <c r="F71"/>
  <c r="B71"/>
  <c r="K71" s="1"/>
  <c r="L71" l="1"/>
  <c r="M71"/>
  <c r="E102"/>
  <c r="N102"/>
  <c r="E100"/>
  <c r="N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L72" l="1"/>
  <c r="M72"/>
  <c r="E101"/>
  <c r="N101"/>
  <c r="E103"/>
  <c r="N103"/>
  <c r="G101"/>
  <c r="H101"/>
  <c r="J101"/>
  <c r="I101"/>
  <c r="I103"/>
  <c r="H103"/>
  <c r="O103"/>
  <c r="G103"/>
  <c r="A104"/>
  <c r="J103"/>
  <c r="F73"/>
  <c r="B73"/>
  <c r="K73" s="1"/>
  <c r="C73"/>
  <c r="O73" s="1"/>
  <c r="D73"/>
  <c r="L73" l="1"/>
  <c r="M73"/>
  <c r="E104"/>
  <c r="N104"/>
  <c r="J104"/>
  <c r="A105"/>
  <c r="I104"/>
  <c r="G104"/>
  <c r="O104"/>
  <c r="H104"/>
  <c r="C74"/>
  <c r="F74"/>
  <c r="D74"/>
  <c r="B74"/>
  <c r="K74" s="1"/>
  <c r="M74" l="1"/>
  <c r="L74"/>
  <c r="E105"/>
  <c r="N105"/>
  <c r="I105"/>
  <c r="A106"/>
  <c r="H105"/>
  <c r="G105"/>
  <c r="J105"/>
  <c r="O105"/>
  <c r="B75"/>
  <c r="K75" s="1"/>
  <c r="C75"/>
  <c r="F75"/>
  <c r="D75"/>
  <c r="M75" l="1"/>
  <c r="L75"/>
  <c r="E106"/>
  <c r="N106"/>
  <c r="J106"/>
  <c r="I106"/>
  <c r="H106"/>
  <c r="A107"/>
  <c r="G106"/>
  <c r="A109"/>
  <c r="F76"/>
  <c r="C76"/>
  <c r="B76"/>
  <c r="K76" s="1"/>
  <c r="D76"/>
  <c r="L76" l="1"/>
  <c r="M76"/>
  <c r="E109"/>
  <c r="N109"/>
  <c r="E107"/>
  <c r="N107"/>
  <c r="J107"/>
  <c r="I107"/>
  <c r="H107"/>
  <c r="G107"/>
  <c r="A108"/>
  <c r="H109"/>
  <c r="G109"/>
  <c r="O109"/>
  <c r="J109"/>
  <c r="A110"/>
  <c r="I109"/>
  <c r="C77"/>
  <c r="F77"/>
  <c r="D77"/>
  <c r="B77"/>
  <c r="K77" s="1"/>
  <c r="M77" l="1"/>
  <c r="L77"/>
  <c r="E108"/>
  <c r="N108"/>
  <c r="E110"/>
  <c r="N110"/>
  <c r="H108"/>
  <c r="G108"/>
  <c r="J108"/>
  <c r="I108"/>
  <c r="J110"/>
  <c r="O110"/>
  <c r="I110"/>
  <c r="H110"/>
  <c r="A111"/>
  <c r="G110"/>
  <c r="D78"/>
  <c r="C78"/>
  <c r="O78" s="1"/>
  <c r="F78"/>
  <c r="B78"/>
  <c r="K78" s="1"/>
  <c r="L78" l="1"/>
  <c r="M78"/>
  <c r="E111"/>
  <c r="N111"/>
  <c r="G111"/>
  <c r="A112"/>
  <c r="J111"/>
  <c r="I111"/>
  <c r="H111"/>
  <c r="O111"/>
  <c r="D79"/>
  <c r="B79"/>
  <c r="K79" s="1"/>
  <c r="F79"/>
  <c r="C79"/>
  <c r="O79" s="1"/>
  <c r="L79" l="1"/>
  <c r="M79"/>
  <c r="E112"/>
  <c r="N112"/>
  <c r="J112"/>
  <c r="A113"/>
  <c r="I112"/>
  <c r="H112"/>
  <c r="G112"/>
  <c r="O112"/>
  <c r="D80"/>
  <c r="C80"/>
  <c r="O80" s="1"/>
  <c r="F80"/>
  <c r="B80"/>
  <c r="K80" s="1"/>
  <c r="M80" l="1"/>
  <c r="L80"/>
  <c r="E113"/>
  <c r="N113"/>
  <c r="J113"/>
  <c r="H113"/>
  <c r="I113"/>
  <c r="A114"/>
  <c r="G113"/>
  <c r="C81"/>
  <c r="F81"/>
  <c r="D81"/>
  <c r="B81"/>
  <c r="K81" s="1"/>
  <c r="L81" l="1"/>
  <c r="M81"/>
  <c r="E114"/>
  <c r="N114"/>
  <c r="J114"/>
  <c r="I114"/>
  <c r="H114"/>
  <c r="A115"/>
  <c r="G114"/>
  <c r="C82"/>
  <c r="B82"/>
  <c r="K82" s="1"/>
  <c r="F82"/>
  <c r="D82"/>
  <c r="L82" l="1"/>
  <c r="M82"/>
  <c r="E115"/>
  <c r="N115"/>
  <c r="I115"/>
  <c r="H115"/>
  <c r="J115"/>
  <c r="G115"/>
  <c r="A123"/>
  <c r="D83"/>
  <c r="C83"/>
  <c r="B83"/>
  <c r="K83" s="1"/>
  <c r="F83"/>
  <c r="M83" l="1"/>
  <c r="L83"/>
  <c r="E123"/>
  <c r="N123"/>
  <c r="G123"/>
  <c r="O123"/>
  <c r="J123"/>
  <c r="H123"/>
  <c r="A124"/>
  <c r="I123"/>
  <c r="F84"/>
  <c r="B84"/>
  <c r="K84" s="1"/>
  <c r="C84"/>
  <c r="D84"/>
  <c r="L84" l="1"/>
  <c r="M84"/>
  <c r="E124"/>
  <c r="N124"/>
  <c r="J124"/>
  <c r="O124"/>
  <c r="I124"/>
  <c r="A125"/>
  <c r="H124"/>
  <c r="G124"/>
  <c r="C85"/>
  <c r="O85" s="1"/>
  <c r="F85"/>
  <c r="D85"/>
  <c r="B85"/>
  <c r="K85" s="1"/>
  <c r="M85" l="1"/>
  <c r="L85"/>
  <c r="E125"/>
  <c r="N125"/>
  <c r="I125"/>
  <c r="O125"/>
  <c r="H125"/>
  <c r="G125"/>
  <c r="J125"/>
  <c r="A126"/>
  <c r="F86"/>
  <c r="B86"/>
  <c r="K86" s="1"/>
  <c r="C86"/>
  <c r="O86" s="1"/>
  <c r="D86"/>
  <c r="M86" l="1"/>
  <c r="L86"/>
  <c r="E126"/>
  <c r="N126"/>
  <c r="I126"/>
  <c r="A127"/>
  <c r="A130" s="1"/>
  <c r="H126"/>
  <c r="O126"/>
  <c r="G126"/>
  <c r="J126"/>
  <c r="F87"/>
  <c r="D87"/>
  <c r="C87"/>
  <c r="O87" s="1"/>
  <c r="B87"/>
  <c r="K87" s="1"/>
  <c r="L87" l="1"/>
  <c r="M87"/>
  <c r="E127"/>
  <c r="N127"/>
  <c r="E130"/>
  <c r="N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G133"/>
  <c r="J133"/>
  <c r="O133"/>
  <c r="H133"/>
  <c r="I133"/>
  <c r="A134"/>
  <c r="F91"/>
  <c r="C91"/>
  <c r="D91"/>
  <c r="B91"/>
  <c r="K91" s="1"/>
  <c r="E134" l="1"/>
  <c r="N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G139"/>
  <c r="A140"/>
  <c r="J139"/>
  <c r="I139"/>
  <c r="H139"/>
  <c r="O139"/>
  <c r="C95"/>
  <c r="F95"/>
  <c r="D95"/>
  <c r="B95"/>
  <c r="K95" s="1"/>
  <c r="L95" l="1"/>
  <c r="M95"/>
  <c r="E140"/>
  <c r="N140"/>
  <c r="J140"/>
  <c r="O140"/>
  <c r="I140"/>
  <c r="H140"/>
  <c r="G140"/>
  <c r="A141"/>
  <c r="F96"/>
  <c r="B96"/>
  <c r="K96" s="1"/>
  <c r="D96"/>
  <c r="C96"/>
  <c r="M96" l="1"/>
  <c r="L96"/>
  <c r="E141"/>
  <c r="N141"/>
  <c r="J141"/>
  <c r="I141"/>
  <c r="A142"/>
  <c r="H141"/>
  <c r="G141"/>
  <c r="B97"/>
  <c r="K97" s="1"/>
  <c r="C97"/>
  <c r="D97"/>
  <c r="F97"/>
  <c r="M97" l="1"/>
  <c r="L97"/>
  <c r="E142"/>
  <c r="N142"/>
  <c r="J142"/>
  <c r="I142"/>
  <c r="H142"/>
  <c r="A143"/>
  <c r="G142"/>
  <c r="D98"/>
  <c r="B98"/>
  <c r="K98" s="1"/>
  <c r="F98"/>
  <c r="C98"/>
  <c r="M98" l="1"/>
  <c r="L98"/>
  <c r="E143"/>
  <c r="N143"/>
  <c r="I143"/>
  <c r="J143"/>
  <c r="H143"/>
  <c r="G143"/>
  <c r="A151"/>
  <c r="F99"/>
  <c r="C99"/>
  <c r="O99" s="1"/>
  <c r="D99"/>
  <c r="B99"/>
  <c r="K99" s="1"/>
  <c r="M99" l="1"/>
  <c r="L99"/>
  <c r="E151"/>
  <c r="N151"/>
  <c r="G151"/>
  <c r="O151"/>
  <c r="J151"/>
  <c r="H151"/>
  <c r="I151"/>
  <c r="A152"/>
  <c r="D100"/>
  <c r="F100"/>
  <c r="C100"/>
  <c r="O100" s="1"/>
  <c r="B100"/>
  <c r="K100" s="1"/>
  <c r="L100" l="1"/>
  <c r="M100"/>
  <c r="E152"/>
  <c r="N152"/>
  <c r="J152"/>
  <c r="O152"/>
  <c r="I152"/>
  <c r="H152"/>
  <c r="G152"/>
  <c r="A153"/>
  <c r="B101"/>
  <c r="K101" s="1"/>
  <c r="D101"/>
  <c r="F101"/>
  <c r="C101"/>
  <c r="O101" s="1"/>
  <c r="M101" l="1"/>
  <c r="L101"/>
  <c r="E153"/>
  <c r="N153"/>
  <c r="J153"/>
  <c r="A154"/>
  <c r="I153"/>
  <c r="O153"/>
  <c r="H153"/>
  <c r="G153"/>
  <c r="F102"/>
  <c r="B102"/>
  <c r="K102" s="1"/>
  <c r="D102"/>
  <c r="C102"/>
  <c r="L102" l="1"/>
  <c r="M102"/>
  <c r="E154"/>
  <c r="N154"/>
  <c r="I154"/>
  <c r="A155"/>
  <c r="H154"/>
  <c r="O154"/>
  <c r="G154"/>
  <c r="J154"/>
  <c r="B103"/>
  <c r="K103" s="1"/>
  <c r="C103"/>
  <c r="F103"/>
  <c r="D103"/>
  <c r="M103" l="1"/>
  <c r="L103"/>
  <c r="E155"/>
  <c r="N155"/>
  <c r="J155"/>
  <c r="I155"/>
  <c r="G155"/>
  <c r="H155"/>
  <c r="A156"/>
  <c r="A158"/>
  <c r="B104"/>
  <c r="K104" s="1"/>
  <c r="D104"/>
  <c r="C104"/>
  <c r="F104"/>
  <c r="L104" l="1"/>
  <c r="M104"/>
  <c r="E156"/>
  <c r="N156"/>
  <c r="E158"/>
  <c r="N158"/>
  <c r="A157"/>
  <c r="I156"/>
  <c r="H156"/>
  <c r="J156"/>
  <c r="G156"/>
  <c r="J158"/>
  <c r="I158"/>
  <c r="O158"/>
  <c r="A159"/>
  <c r="G158"/>
  <c r="H158"/>
  <c r="B105"/>
  <c r="K105" s="1"/>
  <c r="C105"/>
  <c r="D105"/>
  <c r="F105"/>
  <c r="M105" l="1"/>
  <c r="L105"/>
  <c r="E159"/>
  <c r="N159"/>
  <c r="E157"/>
  <c r="N157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L106" l="1"/>
  <c r="M106"/>
  <c r="E160"/>
  <c r="N160"/>
  <c r="H160"/>
  <c r="G160"/>
  <c r="O160"/>
  <c r="J160"/>
  <c r="A161"/>
  <c r="I160"/>
  <c r="D107"/>
  <c r="B107"/>
  <c r="K107" s="1"/>
  <c r="F107"/>
  <c r="C107"/>
  <c r="O107" s="1"/>
  <c r="M107" l="1"/>
  <c r="L107"/>
  <c r="E161"/>
  <c r="N161"/>
  <c r="I161"/>
  <c r="A162"/>
  <c r="A165" s="1"/>
  <c r="H161"/>
  <c r="G161"/>
  <c r="J161"/>
  <c r="O161"/>
  <c r="B108"/>
  <c r="K108" s="1"/>
  <c r="C108"/>
  <c r="O108" s="1"/>
  <c r="F108"/>
  <c r="D108"/>
  <c r="L108" l="1"/>
  <c r="M108"/>
  <c r="E162"/>
  <c r="N162"/>
  <c r="E165"/>
  <c r="N165"/>
  <c r="H162"/>
  <c r="A163"/>
  <c r="G162"/>
  <c r="J162"/>
  <c r="I162"/>
  <c r="J165"/>
  <c r="O165"/>
  <c r="I165"/>
  <c r="A166"/>
  <c r="H165"/>
  <c r="G165"/>
  <c r="D109"/>
  <c r="B109"/>
  <c r="K109" s="1"/>
  <c r="C109"/>
  <c r="F109"/>
  <c r="L109" l="1"/>
  <c r="M109"/>
  <c r="E166"/>
  <c r="N166"/>
  <c r="E163"/>
  <c r="N163"/>
  <c r="J166"/>
  <c r="I166"/>
  <c r="O166"/>
  <c r="H166"/>
  <c r="A167"/>
  <c r="G166"/>
  <c r="H163"/>
  <c r="G163"/>
  <c r="A164"/>
  <c r="J163"/>
  <c r="I163"/>
  <c r="D110"/>
  <c r="F110"/>
  <c r="B110"/>
  <c r="K110" s="1"/>
  <c r="C110"/>
  <c r="M110" l="1"/>
  <c r="L110"/>
  <c r="E167"/>
  <c r="N167"/>
  <c r="E164"/>
  <c r="N164"/>
  <c r="G167"/>
  <c r="O167"/>
  <c r="J167"/>
  <c r="I167"/>
  <c r="H167"/>
  <c r="A168"/>
  <c r="H164"/>
  <c r="G164"/>
  <c r="J164"/>
  <c r="I164"/>
  <c r="F111"/>
  <c r="D111"/>
  <c r="B111"/>
  <c r="K111" s="1"/>
  <c r="C111"/>
  <c r="M111" l="1"/>
  <c r="L111"/>
  <c r="E168"/>
  <c r="N168"/>
  <c r="H168"/>
  <c r="A169"/>
  <c r="G168"/>
  <c r="J168"/>
  <c r="O168"/>
  <c r="I168"/>
  <c r="B112"/>
  <c r="K112" s="1"/>
  <c r="D112"/>
  <c r="C112"/>
  <c r="F112"/>
  <c r="M112" l="1"/>
  <c r="L112"/>
  <c r="E169"/>
  <c r="N169"/>
  <c r="I169"/>
  <c r="A170"/>
  <c r="H169"/>
  <c r="G169"/>
  <c r="J169"/>
  <c r="F113"/>
  <c r="D113"/>
  <c r="C113"/>
  <c r="O113" s="1"/>
  <c r="B113"/>
  <c r="K113" s="1"/>
  <c r="L113" l="1"/>
  <c r="M113"/>
  <c r="E170"/>
  <c r="N170"/>
  <c r="I170"/>
  <c r="H170"/>
  <c r="G170"/>
  <c r="J170"/>
  <c r="A171"/>
  <c r="D114"/>
  <c r="C114"/>
  <c r="O114" s="1"/>
  <c r="F114"/>
  <c r="B114"/>
  <c r="K114" s="1"/>
  <c r="L114" l="1"/>
  <c r="M114"/>
  <c r="E171"/>
  <c r="N171"/>
  <c r="I171"/>
  <c r="H171"/>
  <c r="G171"/>
  <c r="J171"/>
  <c r="A179"/>
  <c r="C115"/>
  <c r="O115" s="1"/>
  <c r="B115"/>
  <c r="K115" s="1"/>
  <c r="F115"/>
  <c r="D115"/>
  <c r="L115" l="1"/>
  <c r="M115"/>
  <c r="E179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M123" l="1"/>
  <c r="L123"/>
  <c r="E189"/>
  <c r="N189"/>
  <c r="L189"/>
  <c r="M189"/>
  <c r="I189"/>
  <c r="O189"/>
  <c r="H189"/>
  <c r="G189"/>
  <c r="J189"/>
  <c r="A190"/>
  <c r="A193" s="1"/>
  <c r="D124"/>
  <c r="C124"/>
  <c r="F124"/>
  <c r="B124"/>
  <c r="K124" s="1"/>
  <c r="M124" l="1"/>
  <c r="L124"/>
  <c r="E190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M125" l="1"/>
  <c r="L125"/>
  <c r="E194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M126" l="1"/>
  <c r="L126"/>
  <c r="E192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L127" l="1"/>
  <c r="M127"/>
  <c r="E196"/>
  <c r="N196"/>
  <c r="L196"/>
  <c r="M196"/>
  <c r="H196"/>
  <c r="G196"/>
  <c r="O196"/>
  <c r="J196"/>
  <c r="A197"/>
  <c r="I196"/>
  <c r="F128"/>
  <c r="D128"/>
  <c r="C128"/>
  <c r="O128" s="1"/>
  <c r="B128"/>
  <c r="K128" s="1"/>
  <c r="L128" l="1"/>
  <c r="M128"/>
  <c r="E197"/>
  <c r="N197"/>
  <c r="L197"/>
  <c r="M197"/>
  <c r="J197"/>
  <c r="I197"/>
  <c r="A198"/>
  <c r="H197"/>
  <c r="G197"/>
  <c r="C129"/>
  <c r="O129" s="1"/>
  <c r="D129"/>
  <c r="F129"/>
  <c r="B129"/>
  <c r="K129" s="1"/>
  <c r="L129" l="1"/>
  <c r="M129"/>
  <c r="E198"/>
  <c r="N198"/>
  <c r="L198"/>
  <c r="M198"/>
  <c r="I198"/>
  <c r="H198"/>
  <c r="A199"/>
  <c r="G198"/>
  <c r="J198"/>
  <c r="B130"/>
  <c r="K130" s="1"/>
  <c r="D130"/>
  <c r="C130"/>
  <c r="F130"/>
  <c r="L130" l="1"/>
  <c r="M130"/>
  <c r="E199"/>
  <c r="N199"/>
  <c r="L199"/>
  <c r="M199"/>
  <c r="I199"/>
  <c r="H199"/>
  <c r="G199"/>
  <c r="J199"/>
  <c r="A207"/>
  <c r="D131"/>
  <c r="B131"/>
  <c r="K131" s="1"/>
  <c r="C131"/>
  <c r="F131"/>
  <c r="M131" l="1"/>
  <c r="L131"/>
  <c r="E207"/>
  <c r="N207"/>
  <c r="L207"/>
  <c r="M207"/>
  <c r="G207"/>
  <c r="O207"/>
  <c r="J207"/>
  <c r="I207"/>
  <c r="A208"/>
  <c r="H207"/>
  <c r="C132"/>
  <c r="F132"/>
  <c r="D132"/>
  <c r="B132"/>
  <c r="K132" s="1"/>
  <c r="M132" l="1"/>
  <c r="L132"/>
  <c r="E208"/>
  <c r="N208"/>
  <c r="L208"/>
  <c r="M208"/>
  <c r="J208"/>
  <c r="O208"/>
  <c r="H208"/>
  <c r="G208"/>
  <c r="I208"/>
  <c r="A209"/>
  <c r="F133"/>
  <c r="C133"/>
  <c r="B133"/>
  <c r="K133" s="1"/>
  <c r="D133"/>
  <c r="M133" l="1"/>
  <c r="L133"/>
  <c r="E209"/>
  <c r="N209"/>
  <c r="L209"/>
  <c r="M209"/>
  <c r="J209"/>
  <c r="O209"/>
  <c r="I209"/>
  <c r="A210"/>
  <c r="H209"/>
  <c r="G209"/>
  <c r="C134"/>
  <c r="O134" s="1"/>
  <c r="D134"/>
  <c r="B134"/>
  <c r="K134" s="1"/>
  <c r="F134"/>
  <c r="M134" l="1"/>
  <c r="L134"/>
  <c r="E210"/>
  <c r="N210"/>
  <c r="L210"/>
  <c r="M210"/>
  <c r="I210"/>
  <c r="O210"/>
  <c r="H210"/>
  <c r="A211"/>
  <c r="A214" s="1"/>
  <c r="G210"/>
  <c r="J210"/>
  <c r="B135"/>
  <c r="K135" s="1"/>
  <c r="C135"/>
  <c r="O135" s="1"/>
  <c r="D135"/>
  <c r="F135"/>
  <c r="M135" l="1"/>
  <c r="L135"/>
  <c r="E214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M136" l="1"/>
  <c r="L136"/>
  <c r="E215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L137" l="1"/>
  <c r="M137"/>
  <c r="E216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L138" l="1"/>
  <c r="M138"/>
  <c r="E217"/>
  <c r="N217"/>
  <c r="L217"/>
  <c r="M217"/>
  <c r="G217"/>
  <c r="A218"/>
  <c r="H217"/>
  <c r="J217"/>
  <c r="I217"/>
  <c r="O217"/>
  <c r="B139"/>
  <c r="K139" s="1"/>
  <c r="C139"/>
  <c r="D139"/>
  <c r="F139"/>
  <c r="L139" l="1"/>
  <c r="M139"/>
  <c r="E218"/>
  <c r="N218"/>
  <c r="L218"/>
  <c r="M218"/>
  <c r="J218"/>
  <c r="I218"/>
  <c r="H218"/>
  <c r="A219"/>
  <c r="G218"/>
  <c r="A221"/>
  <c r="B140"/>
  <c r="K140" s="1"/>
  <c r="F140"/>
  <c r="C140"/>
  <c r="D140"/>
  <c r="L140" l="1"/>
  <c r="M140"/>
  <c r="E22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L141" l="1"/>
  <c r="M141"/>
  <c r="E222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L142" l="1"/>
  <c r="M142"/>
  <c r="E223"/>
  <c r="N223"/>
  <c r="L223"/>
  <c r="M223"/>
  <c r="G223"/>
  <c r="A224"/>
  <c r="J223"/>
  <c r="H223"/>
  <c r="I223"/>
  <c r="O223"/>
  <c r="B143"/>
  <c r="K143" s="1"/>
  <c r="F143"/>
  <c r="C143"/>
  <c r="O143" s="1"/>
  <c r="D143"/>
  <c r="M143" l="1"/>
  <c r="L143"/>
  <c r="E224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L151" l="1"/>
  <c r="M151"/>
  <c r="E239"/>
  <c r="N239"/>
  <c r="L239"/>
  <c r="M239"/>
  <c r="J239"/>
  <c r="G239"/>
  <c r="I239"/>
  <c r="H239"/>
  <c r="A240"/>
  <c r="A242"/>
  <c r="C152"/>
  <c r="B152"/>
  <c r="K152" s="1"/>
  <c r="F152"/>
  <c r="D152"/>
  <c r="L152" l="1"/>
  <c r="M152"/>
  <c r="E240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L153" l="1"/>
  <c r="M153"/>
  <c r="E243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M154" l="1"/>
  <c r="L154"/>
  <c r="E244"/>
  <c r="N244"/>
  <c r="L244"/>
  <c r="M244"/>
  <c r="I244"/>
  <c r="A245"/>
  <c r="G244"/>
  <c r="O244"/>
  <c r="J244"/>
  <c r="H244"/>
  <c r="C155"/>
  <c r="O155" s="1"/>
  <c r="F155"/>
  <c r="B155"/>
  <c r="K155" s="1"/>
  <c r="D155"/>
  <c r="L155" l="1"/>
  <c r="M155"/>
  <c r="E245"/>
  <c r="N245"/>
  <c r="L245"/>
  <c r="M245"/>
  <c r="J245"/>
  <c r="O245"/>
  <c r="H245"/>
  <c r="I245"/>
  <c r="G245"/>
  <c r="A246"/>
  <c r="A249" s="1"/>
  <c r="B156"/>
  <c r="K156" s="1"/>
  <c r="F156"/>
  <c r="C156"/>
  <c r="O156" s="1"/>
  <c r="D156"/>
  <c r="L156" l="1"/>
  <c r="M156"/>
  <c r="E246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M157" l="1"/>
  <c r="L157"/>
  <c r="E247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L158" l="1"/>
  <c r="M158"/>
  <c r="E248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M159" l="1"/>
  <c r="L159"/>
  <c r="E252"/>
  <c r="N252"/>
  <c r="L252"/>
  <c r="M252"/>
  <c r="I252"/>
  <c r="J252"/>
  <c r="H252"/>
  <c r="A253"/>
  <c r="G252"/>
  <c r="O252"/>
  <c r="F160"/>
  <c r="B160"/>
  <c r="K160" s="1"/>
  <c r="D160"/>
  <c r="C160"/>
  <c r="M160" l="1"/>
  <c r="L160"/>
  <c r="E253"/>
  <c r="N253"/>
  <c r="L253"/>
  <c r="M253"/>
  <c r="G253"/>
  <c r="J253"/>
  <c r="H253"/>
  <c r="A254"/>
  <c r="I253"/>
  <c r="B161"/>
  <c r="K161" s="1"/>
  <c r="D161"/>
  <c r="F161"/>
  <c r="C161"/>
  <c r="M161" l="1"/>
  <c r="L161"/>
  <c r="E254"/>
  <c r="N254"/>
  <c r="L254"/>
  <c r="M254"/>
  <c r="J254"/>
  <c r="I254"/>
  <c r="A255"/>
  <c r="H254"/>
  <c r="G254"/>
  <c r="B162"/>
  <c r="K162" s="1"/>
  <c r="D162"/>
  <c r="C162"/>
  <c r="O162" s="1"/>
  <c r="F162"/>
  <c r="M162" l="1"/>
  <c r="L162"/>
  <c r="E255"/>
  <c r="N255"/>
  <c r="L255"/>
  <c r="M255"/>
  <c r="G255"/>
  <c r="I255"/>
  <c r="H255"/>
  <c r="J255"/>
  <c r="A263"/>
  <c r="C163"/>
  <c r="O163" s="1"/>
  <c r="B163"/>
  <c r="K163" s="1"/>
  <c r="F163"/>
  <c r="D163"/>
  <c r="L163" l="1"/>
  <c r="M163"/>
  <c r="E263"/>
  <c r="N263"/>
  <c r="L263"/>
  <c r="M263"/>
  <c r="H263"/>
  <c r="O263"/>
  <c r="J263"/>
  <c r="A264"/>
  <c r="G263"/>
  <c r="I263"/>
  <c r="C164"/>
  <c r="O164" s="1"/>
  <c r="F164"/>
  <c r="B164"/>
  <c r="K164" s="1"/>
  <c r="D164"/>
  <c r="M164" l="1"/>
  <c r="L164"/>
  <c r="E264"/>
  <c r="N264"/>
  <c r="L264"/>
  <c r="M264"/>
  <c r="G264"/>
  <c r="O264"/>
  <c r="J264"/>
  <c r="I264"/>
  <c r="A265"/>
  <c r="H264"/>
  <c r="B165"/>
  <c r="K165" s="1"/>
  <c r="F165"/>
  <c r="D165"/>
  <c r="C165"/>
  <c r="L165" l="1"/>
  <c r="M165"/>
  <c r="E265"/>
  <c r="N265"/>
  <c r="L265"/>
  <c r="M265"/>
  <c r="G265"/>
  <c r="O265"/>
  <c r="J265"/>
  <c r="A266"/>
  <c r="H265"/>
  <c r="I265"/>
  <c r="C166"/>
  <c r="B166"/>
  <c r="K166" s="1"/>
  <c r="D166"/>
  <c r="F166"/>
  <c r="M166" l="1"/>
  <c r="L166"/>
  <c r="E266"/>
  <c r="N266"/>
  <c r="L266"/>
  <c r="M266"/>
  <c r="J266"/>
  <c r="O266"/>
  <c r="I266"/>
  <c r="A267"/>
  <c r="H266"/>
  <c r="G266"/>
  <c r="B167"/>
  <c r="K167" s="1"/>
  <c r="F167"/>
  <c r="C167"/>
  <c r="D167"/>
  <c r="M167" l="1"/>
  <c r="L167"/>
  <c r="E267"/>
  <c r="N267"/>
  <c r="L267"/>
  <c r="M267"/>
  <c r="H267"/>
  <c r="A268"/>
  <c r="J267"/>
  <c r="G267"/>
  <c r="I267"/>
  <c r="A270"/>
  <c r="F168"/>
  <c r="D168"/>
  <c r="C168"/>
  <c r="B168"/>
  <c r="K168" s="1"/>
  <c r="M168" l="1"/>
  <c r="L168"/>
  <c r="E270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M169" l="1"/>
  <c r="L169"/>
  <c r="E269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L170" l="1"/>
  <c r="M170"/>
  <c r="E272"/>
  <c r="N272"/>
  <c r="L272"/>
  <c r="M272"/>
  <c r="G272"/>
  <c r="O272"/>
  <c r="J272"/>
  <c r="I272"/>
  <c r="A273"/>
  <c r="H272"/>
  <c r="C171"/>
  <c r="O171" s="1"/>
  <c r="F171"/>
  <c r="B171"/>
  <c r="K171" s="1"/>
  <c r="D171"/>
  <c r="M171" l="1"/>
  <c r="L171"/>
  <c r="E273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<sst xmlns="http://schemas.openxmlformats.org/spreadsheetml/2006/main" count="1292" uniqueCount="1010">
  <si>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</si>
  <si>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</si>
  <si>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</si>
  <si>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</si>
  <si>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</si>
  <si>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</si>
  <si>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</si>
  <si>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</si>
  <si>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</si>
  <si>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</si>
  <si>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</si>
  <si>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</si>
  <si>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</si>
  <si>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</si>
  <si>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</si>
  <si>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</si>
  <si>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</si>
  <si>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</si>
  <si>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</si>
  <si>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</si>
  <si>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</si>
  <si>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</si>
  <si>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</si>
  <si>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</si>
  <si>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</si>
  <si>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</si>
  <si>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</si>
  <si>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</si>
  <si>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</si>
  <si>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</si>
  <si>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</si>
  <si>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</si>
  <si>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</si>
  <si>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</si>
  <si>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</si>
  <si>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</si>
  <si>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</si>
  <si>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</si>
  <si>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</si>
  <si>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</si>
  <si>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</si>
  <si>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</si>
  <si>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</si>
  <si>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</si>
  <si>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</si>
  <si>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</si>
  <si>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</si>
  <si>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</si>
  <si>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</si>
  <si>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</si>
  <si>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</si>
  <si>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</si>
  <si>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</si>
  <si>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</si>
  <si>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</si>
  <si>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</si>
  <si>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</si>
  <si>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</si>
  <si>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</si>
  <si>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</si>
  <si>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</si>
  <si>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</si>
  <si>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</si>
  <si>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</si>
  <si>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</si>
  <si>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</si>
  <si>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</si>
  <si>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</si>
  <si>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</si>
  <si>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</si>
  <si>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</si>
  <si>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</si>
  <si>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</si>
  <si>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</si>
  <si>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</si>
  <si>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</si>
  <si>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</si>
  <si>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</si>
  <si>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</si>
  <si>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</si>
  <si>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</si>
  <si>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</si>
  <si>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</si>
  <si>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</si>
  <si>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</si>
  <si>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</si>
  <si>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</si>
  <si>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</si>
  <si>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</si>
  <si>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</si>
  <si>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</si>
  <si>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</si>
  <si>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</si>
  <si>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</si>
  <si>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</si>
  <si>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</si>
  <si>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</si>
  <si>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</si>
  <si>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</si>
  <si>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</si>
  <si>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</si>
  <si>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</si>
  <si>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</si>
  <si>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</si>
  <si>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</si>
  <si>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</si>
  <si>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</si>
  <si>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</si>
  <si>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</si>
  <si>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</si>
  <si>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</si>
  <si>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</si>
  <si>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</si>
  <si>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</si>
  <si>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</si>
  <si>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</si>
  <si>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</si>
  <si>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</si>
  <si>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</si>
  <si>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</si>
  <si>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</si>
  <si>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</si>
  <si>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</si>
  <si>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</si>
  <si>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</si>
  <si>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</si>
  <si>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</si>
  <si>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</si>
  <si>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</si>
  <si>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</si>
  <si>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</si>
  <si>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</si>
  <si>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</si>
  <si>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</si>
  <si>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</si>
  <si>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</si>
  <si>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</si>
  <si>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</si>
  <si>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</si>
  <si>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</si>
  <si>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</si>
  <si>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</si>
  <si>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</si>
  <si>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</si>
  <si>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</si>
  <si>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</si>
  <si>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</si>
  <si>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</si>
  <si>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</si>
  <si>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</si>
  <si>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</si>
  <si>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</si>
  <si>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</si>
  <si>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</si>
  <si>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</si>
  <si>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</si>
  <si>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</si>
  <si>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</si>
  <si>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</si>
  <si>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</si>
  <si>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</si>
  <si>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</si>
  <si>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</si>
  <si>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</si>
  <si>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</si>
  <si>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</si>
  <si>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</si>
  <si>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</si>
  <si>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</si>
  <si>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</si>
  <si>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</si>
  <si>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</si>
  <si>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</si>
  <si>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</si>
  <si>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</si>
  <si>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</si>
  <si>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</si>
  <si>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</si>
  <si>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</si>
  <si>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</si>
  <si>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</si>
  <si>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</si>
  <si>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</si>
  <si>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</si>
  <si>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</si>
  <si>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</si>
  <si>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</si>
  <si>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</si>
  <si>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</si>
  <si>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</si>
  <si>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</si>
  <si>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</si>
  <si>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</si>
  <si>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</si>
  <si>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</si>
  <si>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</si>
  <si>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</si>
  <si>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</si>
  <si>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</si>
  <si>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</si>
  <si>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</si>
  <si>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</si>
  <si>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</si>
  <si>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</si>
  <si>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</si>
  <si>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</si>
  <si>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</si>
  <si>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</si>
  <si>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</si>
  <si>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</si>
  <si>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</si>
  <si>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</si>
  <si>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</si>
  <si>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</si>
  <si>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</si>
  <si>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</si>
  <si>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</si>
  <si>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</si>
  <si>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</si>
  <si>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</si>
  <si>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</si>
  <si>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</si>
  <si>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</si>
  <si>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</si>
  <si>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</si>
  <si>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</si>
  <si>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</si>
  <si>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</si>
  <si>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</si>
  <si>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</si>
  <si>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</si>
  <si>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</si>
  <si>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</si>
  <si>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</si>
  <si>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</si>
  <si>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</si>
  <si>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</si>
  <si>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</si>
  <si>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</si>
  <si>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</si>
  <si>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</si>
  <si>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</si>
  <si>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</si>
  <si>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</si>
  <si>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</si>
  <si>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</si>
  <si>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</si>
  <si>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</si>
  <si>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</si>
  <si>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</si>
  <si>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</si>
  <si>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</si>
  <si>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</si>
  <si>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</si>
  <si>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</si>
  <si>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</si>
  <si>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</si>
  <si>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</si>
  <si>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</si>
  <si>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</si>
  <si>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</si>
  <si>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</si>
  <si>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</si>
  <si>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</si>
  <si>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</si>
  <si>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</si>
  <si>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</si>
  <si>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</si>
  <si>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</si>
  <si>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</si>
  <si>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</si>
  <si>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</si>
  <si>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</si>
  <si>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</si>
  <si>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</si>
  <si>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</si>
  <si>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</si>
  <si>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</si>
  <si>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</si>
  <si>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</si>
  <si>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</si>
  <si>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</si>
  <si>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</si>
  <si>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</si>
  <si>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</si>
  <si>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</si>
  <si>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</si>
  <si>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</si>
  <si>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</si>
  <si>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</si>
  <si>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</si>
  <si>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</si>
  <si>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</si>
  <si>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</si>
  <si>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</si>
  <si>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</si>
  <si>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</si>
  <si>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</si>
  <si>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</si>
  <si>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</si>
  <si>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</si>
  <si>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</si>
  <si>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</si>
  <si>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</si>
  <si>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</si>
  <si>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</si>
  <si>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</si>
  <si>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</si>
  <si>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</si>
  <si>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</si>
  <si>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</si>
  <si>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</si>
  <si>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</si>
  <si>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</si>
  <si>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</si>
  <si>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</si>
  <si>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</si>
  <si>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</si>
  <si>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</si>
  <si>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</si>
  <si>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</si>
  <si>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</si>
  <si>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</si>
  <si>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</si>
  <si>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</si>
  <si>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</si>
  <si>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</si>
  <si>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</si>
  <si>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</si>
  <si>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</si>
  <si>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</si>
  <si>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</si>
  <si>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</si>
  <si>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</si>
  <si>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</si>
  <si>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</si>
  <si>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</si>
  <si>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</si>
  <si>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</si>
  <si>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</si>
  <si>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</si>
  <si>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</si>
  <si>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</si>
  <si>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</si>
  <si>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</si>
  <si>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</si>
  <si>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</si>
  <si>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</si>
  <si>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</si>
  <si>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</si>
  <si>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</si>
  <si>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</si>
  <si>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</si>
  <si>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</si>
  <si>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</si>
  <si>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</si>
  <si>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</si>
  <si>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</si>
  <si>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</si>
  <si>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</si>
  <si>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</si>
  <si>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</si>
  <si>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</si>
  <si>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</si>
  <si>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</si>
  <si>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</si>
  <si>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</si>
  <si>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</si>
  <si>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</si>
  <si>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</si>
  <si>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</si>
  <si>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</si>
  <si>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</si>
  <si>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</si>
  <si>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</si>
  <si>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</si>
  <si>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</si>
  <si>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</si>
  <si>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</si>
  <si>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</si>
  <si>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</si>
  <si>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</si>
  <si>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</si>
  <si>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</si>
  <si>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</si>
  <si>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</si>
  <si>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</si>
  <si>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</si>
  <si>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</si>
  <si>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</si>
  <si>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</si>
  <si>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</si>
  <si>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</si>
  <si>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</si>
  <si>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</si>
  <si>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</si>
  <si>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</si>
  <si>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</si>
  <si>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</si>
  <si>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</si>
  <si>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</si>
  <si>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</si>
  <si>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</si>
  <si>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</si>
  <si>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</si>
  <si>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</si>
  <si>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</si>
  <si>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</si>
  <si>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</si>
  <si>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</si>
  <si>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</si>
  <si>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</si>
  <si>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</si>
  <si>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</si>
  <si>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</si>
  <si>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</si>
  <si>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</si>
  <si>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</si>
  <si>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</si>
  <si>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</si>
  <si>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</si>
  <si>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</si>
  <si>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</si>
  <si>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</si>
  <si>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</si>
  <si>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</si>
  <si>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</si>
  <si>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</si>
  <si>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</si>
  <si>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</si>
  <si>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</si>
  <si>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</si>
  <si>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</si>
  <si>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</si>
  <si>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</si>
  <si>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</si>
  <si>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</si>
  <si>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</si>
  <si>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</si>
  <si>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</si>
  <si>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</si>
  <si>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</si>
  <si>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</si>
  <si>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</si>
  <si>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</si>
  <si>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</si>
  <si>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</si>
  <si>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</si>
  <si>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</si>
  <si>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</si>
  <si>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</si>
  <si>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</si>
  <si>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</si>
  <si>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</si>
  <si>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</si>
  <si>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</si>
  <si>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</si>
  <si>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</si>
  <si>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</si>
  <si>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</si>
  <si>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</si>
  <si>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</si>
  <si>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</si>
  <si>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</si>
  <si>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</si>
  <si>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</si>
  <si>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</si>
  <si>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</si>
  <si>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</si>
  <si>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</si>
  <si>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</si>
  <si>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</si>
  <si>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</si>
  <si>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</si>
  <si>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</si>
  <si>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</si>
  <si>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</si>
  <si>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</si>
  <si>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</si>
  <si>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</si>
  <si>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</si>
  <si>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</si>
  <si>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</si>
  <si>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</si>
  <si>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</si>
  <si>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</si>
  <si>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</si>
  <si>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</si>
  <si>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</si>
  <si>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</si>
  <si>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</si>
  <si>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</si>
  <si>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</si>
  <si>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</si>
  <si>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</si>
  <si>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</si>
  <si>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</si>
  <si>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</si>
  <si>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</si>
  <si>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</si>
  <si>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</si>
  <si>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</si>
  <si>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</si>
  <si>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</si>
  <si>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</si>
  <si>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</si>
  <si>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</si>
  <si>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</si>
  <si>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</si>
  <si>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</si>
  <si>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</si>
  <si>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</si>
  <si>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</si>
  <si>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</si>
  <si>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</si>
  <si>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</si>
  <si>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</si>
  <si>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</si>
  <si>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</si>
  <si>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</si>
  <si>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</si>
  <si>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</si>
  <si>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</si>
  <si>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</si>
  <si>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</si>
  <si>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</si>
  <si>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</si>
  <si>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</si>
  <si>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</si>
  <si>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</si>
  <si>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</si>
  <si>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</si>
  <si>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</si>
  <si>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</si>
  <si>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</si>
  <si>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</si>
  <si>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</si>
  <si>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</si>
  <si>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</si>
  <si>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</si>
  <si>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</si>
  <si>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</si>
  <si>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</si>
  <si>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</si>
  <si>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</si>
  <si>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</si>
  <si>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</si>
  <si>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</si>
  <si>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</si>
  <si>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</si>
  <si>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</si>
  <si>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</si>
  <si>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</si>
  <si>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</si>
  <si>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</si>
  <si>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</si>
  <si>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</si>
  <si>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</si>
  <si>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</si>
  <si>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</si>
  <si>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</si>
  <si>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</si>
  <si>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</si>
  <si>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</si>
  <si>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</si>
  <si>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</si>
  <si>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</si>
  <si>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</si>
  <si>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</si>
  <si>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</si>
  <si>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</si>
  <si>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</si>
  <si>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</si>
  <si>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</si>
  <si>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</si>
  <si>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</si>
  <si>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</si>
  <si>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</si>
  <si>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</si>
  <si>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</si>
  <si>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</si>
  <si>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</si>
  <si>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</si>
  <si>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</si>
  <si>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</si>
  <si>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</si>
  <si>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</si>
  <si>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</si>
  <si>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</si>
  <si>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</si>
  <si>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</si>
  <si>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</si>
  <si>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</si>
  <si>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</si>
  <si>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</si>
  <si>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</si>
  <si>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</si>
  <si>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</si>
  <si>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</si>
  <si>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</si>
  <si>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</si>
  <si>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</si>
  <si>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</si>
  <si>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</si>
  <si>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</si>
  <si>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</si>
  <si>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</si>
  <si>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</si>
  <si>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</si>
  <si>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</si>
  <si>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</si>
  <si>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</si>
  <si>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</si>
  <si>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</si>
  <si>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</si>
  <si>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</si>
  <si>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</si>
  <si>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</si>
  <si>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</si>
  <si>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</si>
  <si>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</si>
  <si>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</si>
  <si>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</si>
  <si>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</si>
  <si>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</si>
  <si>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</si>
  <si>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</si>
  <si>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</si>
  <si>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</si>
  <si>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</si>
  <si>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</si>
  <si>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</si>
  <si>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</si>
  <si>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</si>
  <si>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</si>
  <si>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</si>
  <si>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</si>
  <si>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</si>
  <si>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</si>
  <si>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</si>
  <si>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</si>
  <si>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</si>
  <si>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</si>
  <si>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</si>
  <si>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</si>
  <si>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</si>
  <si>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</si>
  <si>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</si>
  <si>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</si>
  <si>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</si>
  <si>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</si>
  <si>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</si>
  <si>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</si>
  <si>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</si>
  <si>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</si>
  <si>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</si>
  <si>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</si>
  <si>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</si>
  <si>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</si>
  <si>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</si>
  <si>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</si>
  <si>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</si>
  <si>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</si>
  <si>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</si>
  <si>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</si>
  <si>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</si>
  <si>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</si>
  <si>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</si>
  <si>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</si>
  <si>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</si>
  <si>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</si>
  <si>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</si>
  <si>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</si>
  <si>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</si>
  <si>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</si>
  <si>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</si>
  <si>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</si>
  <si>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</si>
  <si>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</si>
  <si>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</si>
  <si>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</si>
  <si>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</si>
  <si>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</si>
  <si>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</si>
  <si>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</si>
  <si>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</si>
  <si>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</si>
  <si>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</si>
  <si>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</si>
  <si>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</si>
  <si>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</si>
  <si>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</si>
  <si>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</si>
  <si>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</si>
  <si>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</si>
  <si>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</si>
  <si>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</si>
  <si>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</si>
  <si>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</si>
  <si>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</si>
  <si>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</si>
  <si>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</si>
  <si>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</si>
  <si>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</si>
  <si>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</si>
  <si>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</si>
  <si>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</si>
  <si>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</si>
  <si>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</si>
  <si>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</si>
  <si>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</si>
  <si>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</si>
  <si>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</si>
  <si>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</si>
  <si>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</si>
  <si>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</si>
  <si>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</si>
  <si>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</si>
  <si>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</si>
  <si>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</si>
  <si>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</si>
  <si>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</si>
  <si>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</si>
  <si>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</si>
  <si>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</si>
  <si>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</si>
  <si>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</si>
  <si>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</si>
  <si>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</si>
  <si>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</si>
  <si>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</si>
  <si>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</si>
  <si>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</si>
  <si>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</si>
  <si>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</si>
  <si>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</si>
  <si>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</si>
  <si>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</si>
  <si>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</si>
  <si>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</si>
  <si>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</si>
  <si>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</si>
  <si>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</si>
  <si>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</si>
  <si>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</si>
  <si>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</si>
  <si>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</si>
  <si>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</si>
  <si>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</si>
  <si>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</si>
  <si>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</si>
  <si>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</si>
  <si>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</si>
  <si>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</si>
  <si>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</si>
  <si>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</si>
  <si>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</si>
  <si>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</si>
  <si>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</si>
  <si>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</si>
  <si>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</si>
  <si>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</si>
  <si>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</si>
  <si>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</si>
  <si>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</si>
  <si>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</si>
  <si>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</si>
  <si>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</si>
  <si>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</si>
  <si>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</si>
  <si>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</si>
  <si>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</si>
  <si>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</si>
  <si>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</si>
  <si>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</si>
  <si>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</si>
  <si>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</si>
  <si>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</si>
  <si>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</si>
  <si>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</si>
  <si>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</si>
  <si>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</si>
  <si>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</si>
  <si>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</si>
  <si>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</si>
  <si>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</si>
  <si>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</si>
  <si>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</si>
  <si>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</si>
  <si>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</si>
  <si>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</si>
  <si>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</si>
  <si>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</si>
  <si>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</si>
  <si>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</si>
  <si>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</si>
  <si>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</si>
  <si>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</si>
  <si>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</si>
  <si>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</si>
  <si>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</si>
  <si>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</si>
  <si>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</si>
  <si>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</si>
  <si>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</si>
  <si>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</si>
  <si>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</si>
  <si>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</si>
  <si>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</si>
  <si>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</si>
  <si>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</si>
  <si>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</si>
  <si>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</si>
  <si>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</si>
  <si>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</si>
  <si>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</si>
  <si>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</si>
  <si>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</si>
  <si>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</si>
  <si>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</si>
  <si>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</si>
  <si>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</si>
  <si>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</si>
  <si>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</si>
  <si>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</si>
  <si>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</si>
  <si>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</si>
  <si>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</si>
  <si>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</si>
  <si>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</si>
  <si>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</si>
  <si>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</si>
  <si>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</si>
  <si>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</si>
  <si>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</si>
  <si>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</si>
  <si>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</si>
  <si>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</si>
  <si>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</si>
  <si>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</si>
  <si>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</si>
  <si>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</si>
  <si>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</si>
  <si>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</si>
  <si>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</si>
  <si>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</si>
  <si>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</si>
  <si>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</si>
  <si>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</si>
  <si>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</si>
  <si>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</si>
  <si>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</si>
  <si>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</si>
  <si>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</si>
  <si>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</si>
  <si>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</si>
  <si>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</si>
  <si>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</si>
  <si>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</si>
  <si>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</si>
  <si>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</si>
  <si>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</si>
  <si>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</si>
  <si>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</si>
  <si>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</si>
  <si>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</si>
  <si>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</si>
  <si>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</si>
  <si>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</si>
  <si>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</si>
  <si>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</si>
  <si>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</si>
  <si>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</si>
  <si>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</si>
  <si>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</si>
  <si>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</si>
  <si>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</si>
  <si>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</si>
  <si>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</si>
  <si>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</si>
  <si>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</si>
  <si>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</si>
  <si>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</si>
  <si>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</si>
  <si>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</si>
  <si>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</si>
  <si>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</si>
  <si>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</si>
  <si>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</si>
  <si>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</si>
  <si>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</si>
  <si>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</si>
  <si>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</si>
  <si>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</si>
  <si>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</si>
  <si>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</si>
  <si>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</si>
  <si>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</si>
  <si>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</si>
  <si>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</si>
  <si>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</si>
  <si>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</si>
  <si>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</si>
  <si>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</si>
  <si>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</si>
  <si>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</si>
  <si>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</si>
  <si>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</si>
  <si>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</si>
  <si>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</si>
  <si>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</si>
  <si>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</si>
  <si>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</si>
  <si>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</si>
  <si>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</si>
  <si>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</si>
  <si>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</si>
  <si>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</si>
  <si>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</si>
  <si>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</si>
  <si>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</si>
  <si>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</si>
  <si>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</si>
  <si>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</si>
  <si>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</si>
  <si>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</si>
  <si>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</si>
  <si>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</si>
  <si>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</si>
  <si>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</si>
  <si>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</si>
  <si>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</si>
  <si>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</si>
  <si>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</si>
  <si>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</si>
  <si>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</si>
  <si>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</si>
  <si>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</si>
  <si>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</si>
  <si>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</si>
  <si>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</si>
  <si>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</si>
  <si>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</si>
  <si>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</si>
  <si>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</si>
  <si>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</si>
  <si>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</si>
  <si>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</si>
  <si>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</si>
  <si>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</si>
  <si>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</si>
  <si>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</si>
  <si>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</si>
  <si>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</si>
  <si>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</si>
  <si>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</si>
  <si>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</si>
  <si>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</si>
  <si>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</si>
  <si>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</si>
  <si>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</si>
  <si>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</si>
  <si>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</si>
  <si>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</si>
  <si>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</si>
  <si>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</si>
  <si>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</si>
  <si>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</si>
  <si>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</si>
  <si>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</si>
  <si>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t>Рехабилитација пута В.Мајдан -М.Камен</t>
  </si>
  <si>
    <t>12.2018</t>
  </si>
  <si>
    <t>Рехабилитација Омладинске улице</t>
  </si>
  <si>
    <t>12.2017</t>
  </si>
  <si>
    <t>Реконструкција улице Стојана Чупића</t>
  </si>
  <si>
    <t>Магистрални цевовод Ушће - Грачаница</t>
  </si>
  <si>
    <t>Изградња колектора од Љубовије  до ППОВ Стара Љубовија</t>
  </si>
  <si>
    <t>02.2017</t>
  </si>
  <si>
    <t>Изградња пута Жичара - Т.Приседо - Разбојиште - Кошље</t>
  </si>
  <si>
    <t>Рехабилитација Радничке улице</t>
  </si>
  <si>
    <t>Главни одводни колектор од Врхпоља до Кашица</t>
  </si>
  <si>
    <t>Реконструкција Сокоградске улице</t>
  </si>
  <si>
    <t>Реконструкција зграде општине</t>
  </si>
  <si>
    <t>Израда пројектне документације</t>
  </si>
  <si>
    <t>Реконструкција раскрснице на Старој Љубовији</t>
  </si>
  <si>
    <t xml:space="preserve">Изградња нисконапонске мреже </t>
  </si>
  <si>
    <t>Реконструкције зграде Библиотеке "Милован Глишић"</t>
  </si>
  <si>
    <t>Рехабилитација Ваљевске улице</t>
  </si>
  <si>
    <t>0701-0002</t>
  </si>
  <si>
    <t>0701-П1</t>
  </si>
  <si>
    <t>0701-П2</t>
  </si>
  <si>
    <t>0701-П3</t>
  </si>
  <si>
    <t>1102-П1</t>
  </si>
  <si>
    <t>0401</t>
  </si>
  <si>
    <t>0401-П1</t>
  </si>
  <si>
    <t>0701-П4</t>
  </si>
  <si>
    <t>0401-004</t>
  </si>
  <si>
    <t>0602</t>
  </si>
  <si>
    <t>0602-0001</t>
  </si>
  <si>
    <t>0602-001</t>
  </si>
  <si>
    <t>0701-П5</t>
  </si>
  <si>
    <t>0701-П6</t>
  </si>
  <si>
    <t>Изградња нивелеационих базена  у Црнчи и Г.Љубовиђи</t>
  </si>
  <si>
    <t>Изградња колектора од Дукића потока до Нове школе</t>
  </si>
  <si>
    <t>1102- П1</t>
  </si>
  <si>
    <t>1102-П2</t>
  </si>
  <si>
    <t>1102-П3</t>
  </si>
  <si>
    <t>Изградња игралишта у Постењу, Рујевцу и Лукића брду</t>
  </si>
  <si>
    <t>Магистрални цевовод М.Мост - Мајдан</t>
  </si>
  <si>
    <t>Асфалтирање улица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</si>
</sst>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4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45" fillId="0" borderId="45" xfId="0" applyNumberFormat="1" applyFont="1" applyFill="1" applyBorder="1" applyAlignment="1" applyProtection="1">
      <alignment horizontal="right" vertical="center"/>
      <protection locked="0"/>
    </xf>
    <xf numFmtId="3" fontId="45" fillId="0" borderId="11" xfId="0" applyNumberFormat="1" applyFont="1" applyFill="1" applyBorder="1" applyAlignment="1" applyProtection="1">
      <alignment horizontal="right" vertical="center"/>
      <protection locked="0"/>
    </xf>
    <xf numFmtId="165" fontId="45" fillId="0" borderId="11" xfId="0" applyNumberFormat="1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164" fontId="45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46" fillId="8" borderId="35" xfId="0" applyFont="1" applyFill="1" applyBorder="1" applyAlignment="1" applyProtection="1">
      <alignment horizontal="center" vertical="center"/>
    </xf>
    <xf numFmtId="0" fontId="46" fillId="8" borderId="40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AO11" activePane="bottomRight" state="frozen"/>
      <selection pane="topRight" activeCell="Y1" sqref="Y1"/>
      <selection pane="bottomLeft" activeCell="A13" sqref="A13"/>
      <selection pane="bottomRight" activeCell="M3" sqref="M3"/>
    </sheetView>
  </sheetViews>
  <sheetFormatPr defaultRowHeight="14.25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>
      <c r="A4" s="150">
        <v>62</v>
      </c>
      <c r="C4" s="201" t="str">
        <f>IF($A$4&gt;0,VLOOKUP(A4,sifarnik!A2:C252,2,FALSE),"")</f>
        <v>Љубовија</v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>
      <c r="A5" s="191"/>
      <c r="B5" s="191"/>
      <c r="C5" s="191"/>
      <c r="I5" s="65"/>
      <c r="J5" s="65"/>
      <c r="K5" s="65"/>
    </row>
    <row r="6" spans="1:29" ht="20.25" customHeight="1" thickBot="1">
      <c r="C6" s="116"/>
      <c r="D6" s="83"/>
      <c r="G6" s="84">
        <f>+SUM(G11:G98)</f>
        <v>585167427</v>
      </c>
      <c r="H6" s="84"/>
      <c r="I6" s="84">
        <f>+SUM(I11:I98)</f>
        <v>171357890</v>
      </c>
      <c r="J6" s="84">
        <f t="shared" ref="J6:O6" si="0">+SUM(J11:J98)</f>
        <v>85850000</v>
      </c>
      <c r="K6" s="84">
        <f t="shared" si="0"/>
        <v>53500000</v>
      </c>
      <c r="L6" s="84">
        <f t="shared" si="0"/>
        <v>140000000</v>
      </c>
      <c r="M6" s="84">
        <f t="shared" si="0"/>
        <v>212000000</v>
      </c>
      <c r="N6" s="84">
        <f t="shared" si="0"/>
        <v>46382890</v>
      </c>
      <c r="O6" s="84">
        <f t="shared" si="0"/>
        <v>0</v>
      </c>
    </row>
    <row r="7" spans="1:29" ht="15" customHeight="1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>
      <c r="K8" s="72"/>
      <c r="M8" s="74"/>
      <c r="N8" s="154" t="s">
        <v>634</v>
      </c>
    </row>
    <row r="9" spans="1:29" ht="63" customHeight="1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>
      <c r="A11" s="93">
        <v>1</v>
      </c>
      <c r="B11" s="94" t="e">
        <f>CONCATENATE($A$4,RIGHT(CONCATENATE("0",#REF!),3),A11)</f>
        <v>#REF!</v>
      </c>
      <c r="C11" s="189" t="s">
        <v>1009</v>
      </c>
      <c r="D11" s="156"/>
      <c r="E11" s="172">
        <v>2016</v>
      </c>
      <c r="F11" s="172">
        <v>2018</v>
      </c>
      <c r="G11" s="96">
        <v>126615805</v>
      </c>
      <c r="H11" s="167" t="s">
        <v>971</v>
      </c>
      <c r="I11" s="153">
        <f>+SUMIF('по изворима и контима'!$D$12:$D$499,spisak!$C11,'по изворима и контима'!$J$12:$J$499)</f>
        <v>36615805</v>
      </c>
      <c r="J11" s="153">
        <f>+SUMIF('по изворима и контима'!$D$12:$D$499,spisak!$C11,'по изворима и контима'!$K$12:$K$499)</f>
        <v>28350000</v>
      </c>
      <c r="K11" s="153">
        <f>+SUMIF('по изворима и контима'!$D$12:$D$499,spisak!$C11,'по изворима и контима'!$L$12:$L$499)</f>
        <v>28000000</v>
      </c>
      <c r="L11" s="153">
        <f>+SUMIF('по изворима и контима'!$D$12:$D$499,spisak!$C11,'по изворима и контима'!$M$12:$M$499)</f>
        <v>22000000</v>
      </c>
      <c r="M11" s="153">
        <f>+SUMIF('по изворима и контима'!$D$12:$D$499,spisak!$C11,'по изворима и контима'!$N$12:$N$499)</f>
        <v>40000000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>
      <c r="A12" s="93">
        <f>A11+1</f>
        <v>2</v>
      </c>
      <c r="B12" s="94" t="e">
        <f>CONCATENATE($A$4,RIGHT(CONCATENATE("0",#REF!),3),A12)</f>
        <v>#REF!</v>
      </c>
      <c r="C12" s="189" t="s">
        <v>972</v>
      </c>
      <c r="D12" s="156"/>
      <c r="E12" s="172">
        <v>2015</v>
      </c>
      <c r="F12" s="172">
        <v>2017</v>
      </c>
      <c r="G12" s="96">
        <v>11050000</v>
      </c>
      <c r="H12" s="167" t="s">
        <v>973</v>
      </c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5500000</v>
      </c>
      <c r="K12" s="153">
        <f>+SUMIF('по изворима и контима'!$D$12:$D$499,spisak!$C12,'по изворима и контима'!$L$12:$L$499)</f>
        <v>4500000</v>
      </c>
      <c r="L12" s="153">
        <f>+SUMIF('по изворима и контима'!$D$12:$D$499,spisak!$C12,'по изворима и контима'!$M$12:$M$499)</f>
        <v>5500000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>
      <c r="A13" s="93">
        <f t="shared" ref="A13:A23" si="2">A12+1</f>
        <v>3</v>
      </c>
      <c r="B13" s="94" t="e">
        <f>CONCATENATE($A$4,RIGHT(CONCATENATE("0",#REF!),3),A13)</f>
        <v>#REF!</v>
      </c>
      <c r="C13" s="189" t="s">
        <v>970</v>
      </c>
      <c r="D13" s="156"/>
      <c r="E13" s="172">
        <v>2016</v>
      </c>
      <c r="F13" s="172">
        <v>2017</v>
      </c>
      <c r="G13" s="96">
        <v>25000000</v>
      </c>
      <c r="H13" s="167" t="s">
        <v>971</v>
      </c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25000000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25000000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>
      <c r="A14" s="93">
        <f t="shared" si="2"/>
        <v>4</v>
      </c>
      <c r="B14" s="94" t="e">
        <f>CONCATENATE($A$4,RIGHT(CONCATENATE("0",#REF!),3),A14)</f>
        <v>#REF!</v>
      </c>
      <c r="C14" s="189" t="s">
        <v>974</v>
      </c>
      <c r="D14" s="156"/>
      <c r="E14" s="172">
        <v>2017</v>
      </c>
      <c r="F14" s="172">
        <v>2017</v>
      </c>
      <c r="G14" s="96">
        <v>14500000</v>
      </c>
      <c r="H14" s="167" t="s">
        <v>973</v>
      </c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14500000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>
      <c r="A15" s="93">
        <f t="shared" si="2"/>
        <v>5</v>
      </c>
      <c r="B15" s="94" t="e">
        <f>CONCATENATE($A$4,RIGHT(CONCATENATE("0",#REF!),3),A15)</f>
        <v>#REF!</v>
      </c>
      <c r="C15" s="189" t="s">
        <v>975</v>
      </c>
      <c r="D15" s="156"/>
      <c r="E15" s="172">
        <v>2017</v>
      </c>
      <c r="F15" s="172">
        <v>2018</v>
      </c>
      <c r="G15" s="96">
        <v>35000000</v>
      </c>
      <c r="H15" s="167" t="s">
        <v>973</v>
      </c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18000000</v>
      </c>
      <c r="M15" s="153">
        <f>+SUMIF('по изворима и контима'!$D$12:$D$499,spisak!$C15,'по изворима и контима'!$N$12:$N$499)</f>
        <v>23000000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>
      <c r="A16" s="93">
        <f t="shared" si="2"/>
        <v>6</v>
      </c>
      <c r="B16" s="94" t="e">
        <f>CONCATENATE($A$4,RIGHT(CONCATENATE("0",#REF!),3),A16)</f>
        <v>#REF!</v>
      </c>
      <c r="C16" s="189" t="s">
        <v>976</v>
      </c>
      <c r="D16" s="156"/>
      <c r="E16" s="172">
        <v>2016</v>
      </c>
      <c r="F16" s="172">
        <v>2017</v>
      </c>
      <c r="G16" s="96">
        <v>28001622</v>
      </c>
      <c r="H16" s="167" t="s">
        <v>977</v>
      </c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14500000</v>
      </c>
      <c r="K16" s="153">
        <f>+SUMIF('по изворима и контима'!$D$12:$D$499,spisak!$C16,'по изворима и контима'!$L$12:$L$499)</f>
        <v>12500000</v>
      </c>
      <c r="L16" s="153">
        <f>+SUMIF('по изворима и контима'!$D$12:$D$499,spisak!$C16,'по изворима и контима'!$M$12:$M$499)</f>
        <v>2000000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>
      <c r="A17" s="93">
        <f t="shared" si="2"/>
        <v>7</v>
      </c>
      <c r="B17" s="94" t="e">
        <f>CONCATENATE($A$4,RIGHT(CONCATENATE("0",#REF!),3),A17)</f>
        <v>#REF!</v>
      </c>
      <c r="C17" s="189" t="s">
        <v>978</v>
      </c>
      <c r="D17" s="156"/>
      <c r="E17" s="172">
        <v>2012</v>
      </c>
      <c r="F17" s="172">
        <v>2019</v>
      </c>
      <c r="G17" s="96">
        <v>224000000</v>
      </c>
      <c r="H17" s="167" t="s">
        <v>971</v>
      </c>
      <c r="I17" s="153">
        <f>+SUMIF('по изворима и контима'!$D$12:$D$499,spisak!$C17,'по изворима и контима'!$J$12:$J$499)</f>
        <v>103617110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10000000</v>
      </c>
      <c r="M17" s="153">
        <f>+SUMIF('по изворима и контима'!$D$12:$D$499,spisak!$C17,'по изворима и контима'!$N$12:$N$499)</f>
        <v>74000000</v>
      </c>
      <c r="N17" s="153">
        <f>+SUMIF('по изворима и контима'!$D$12:$D$499,spisak!$C17,'по изворима и контима'!$O$12:$O$499)</f>
        <v>36382890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>
      <c r="A18" s="93">
        <f t="shared" si="2"/>
        <v>8</v>
      </c>
      <c r="B18" s="94" t="e">
        <f>CONCATENATE($A$4,RIGHT(CONCATENATE("0",#REF!),3),A18)</f>
        <v>#REF!</v>
      </c>
      <c r="C18" s="189" t="s">
        <v>979</v>
      </c>
      <c r="D18" s="156"/>
      <c r="E18" s="172">
        <v>2018</v>
      </c>
      <c r="F18" s="172">
        <v>2018</v>
      </c>
      <c r="G18" s="96">
        <v>13000000</v>
      </c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13000000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>
      <c r="A19" s="93">
        <f t="shared" si="2"/>
        <v>9</v>
      </c>
      <c r="B19" s="94" t="e">
        <f>CONCATENATE($A$4,RIGHT(CONCATENATE("0",#REF!),3),A19)</f>
        <v>#REF!</v>
      </c>
      <c r="C19" s="189" t="s">
        <v>980</v>
      </c>
      <c r="D19" s="156"/>
      <c r="E19" s="172">
        <v>2018</v>
      </c>
      <c r="F19" s="172">
        <v>2019</v>
      </c>
      <c r="G19" s="96">
        <v>32000000</v>
      </c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22000000</v>
      </c>
      <c r="N19" s="153">
        <f>+SUMIF('по изворима и контима'!$D$12:$D$499,spisak!$C19,'по изворима и контима'!$O$12:$O$499)</f>
        <v>10000000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>
      <c r="A20" s="93">
        <f t="shared" si="2"/>
        <v>10</v>
      </c>
      <c r="B20" s="94" t="e">
        <f>CONCATENATE($A$4,RIGHT(CONCATENATE("0",#REF!),3),A20)</f>
        <v>#REF!</v>
      </c>
      <c r="C20" s="189" t="s">
        <v>981</v>
      </c>
      <c r="D20" s="156"/>
      <c r="E20" s="172">
        <v>2018</v>
      </c>
      <c r="F20" s="172">
        <v>2018</v>
      </c>
      <c r="G20" s="96">
        <v>30000000</v>
      </c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30000000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>
      <c r="A21" s="93">
        <f t="shared" si="2"/>
        <v>11</v>
      </c>
      <c r="B21" s="94" t="e">
        <f>CONCATENATE($A$4,RIGHT(CONCATENATE("0",#REF!),3),A21)</f>
        <v>#REF!</v>
      </c>
      <c r="C21" s="189" t="s">
        <v>982</v>
      </c>
      <c r="D21" s="156"/>
      <c r="E21" s="172">
        <v>2017</v>
      </c>
      <c r="F21" s="172">
        <v>2017</v>
      </c>
      <c r="G21" s="96">
        <v>2500000</v>
      </c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2500000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>
      <c r="A22" s="93">
        <f t="shared" si="2"/>
        <v>12</v>
      </c>
      <c r="B22" s="94" t="e">
        <f>CONCATENATE($A$4,RIGHT(CONCATENATE("0",#REF!),3),A22)</f>
        <v>#REF!</v>
      </c>
      <c r="C22" s="189" t="s">
        <v>983</v>
      </c>
      <c r="D22" s="156"/>
      <c r="E22" s="172">
        <v>2017</v>
      </c>
      <c r="F22" s="172">
        <v>2017</v>
      </c>
      <c r="G22" s="96">
        <v>16000000</v>
      </c>
      <c r="H22" s="167"/>
      <c r="I22" s="153">
        <f>+SUMIF('по изворима и контима'!$D$12:$D$499,spisak!$C22,'по изворима и контима'!$J$12:$J$499)</f>
        <v>20133503</v>
      </c>
      <c r="J22" s="153">
        <f>+SUMIF('по изворима и контима'!$D$12:$D$499,spisak!$C22,'по изворима и контима'!$K$12:$K$499)</f>
        <v>8000000</v>
      </c>
      <c r="K22" s="153">
        <f>+SUMIF('по изворима и контима'!$D$12:$D$499,spisak!$C22,'по изворима и контима'!$L$12:$L$499)</f>
        <v>4000000</v>
      </c>
      <c r="L22" s="153">
        <f>+SUMIF('по изворима и контима'!$D$12:$D$499,spisak!$C22,'по изворима и контима'!$M$12:$M$499)</f>
        <v>12000000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>
      <c r="A23" s="93">
        <f t="shared" si="2"/>
        <v>13</v>
      </c>
      <c r="B23" s="94" t="e">
        <f>CONCATENATE($A$4,RIGHT(CONCATENATE("0",#REF!),3),A23)</f>
        <v>#REF!</v>
      </c>
      <c r="C23" s="189" t="s">
        <v>984</v>
      </c>
      <c r="D23" s="156"/>
      <c r="E23" s="172">
        <v>2017</v>
      </c>
      <c r="F23" s="172">
        <v>2017</v>
      </c>
      <c r="G23" s="96">
        <v>4000000</v>
      </c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4000000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>
      <c r="A24" s="93">
        <f t="shared" ref="A24:A30" si="3">A23+1</f>
        <v>14</v>
      </c>
      <c r="B24" s="94" t="e">
        <f>CONCATENATE($A$4,RIGHT(CONCATENATE("0",#REF!),3),A24)</f>
        <v>#REF!</v>
      </c>
      <c r="C24" s="189" t="s">
        <v>985</v>
      </c>
      <c r="D24" s="156"/>
      <c r="E24" s="172">
        <v>2017</v>
      </c>
      <c r="F24" s="172">
        <v>2017</v>
      </c>
      <c r="G24" s="96">
        <v>20500000</v>
      </c>
      <c r="H24" s="167"/>
      <c r="I24" s="153">
        <f>+SUMIF('по изворима и контима'!$D$12:$D$499,spisak!$C24,'по изворима и контима'!$J$12:$J$499)</f>
        <v>10991472</v>
      </c>
      <c r="J24" s="153">
        <f>+SUMIF('по изворима и контима'!$D$12:$D$499,spisak!$C24,'по изворима и контима'!$K$12:$K$499)</f>
        <v>4500000</v>
      </c>
      <c r="K24" s="153">
        <f>+SUMIF('по изворима и контима'!$D$12:$D$499,spisak!$C24,'по изворима и контима'!$L$12:$L$499)</f>
        <v>4500000</v>
      </c>
      <c r="L24" s="153">
        <f>+SUMIF('по изворима и контима'!$D$12:$D$499,spisak!$C24,'по изворима и контима'!$M$12:$M$499)</f>
        <v>5000000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>
      <c r="A25" s="93">
        <f t="shared" si="3"/>
        <v>15</v>
      </c>
      <c r="B25" s="94" t="e">
        <f>CONCATENATE($A$4,RIGHT(CONCATENATE("0",#REF!),3),A25)</f>
        <v>#REF!</v>
      </c>
      <c r="C25" s="189" t="s">
        <v>986</v>
      </c>
      <c r="D25" s="156"/>
      <c r="E25" s="172">
        <v>2017</v>
      </c>
      <c r="F25" s="172">
        <v>2017</v>
      </c>
      <c r="G25" s="96">
        <v>3000000</v>
      </c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3000000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>
      <c r="A26" s="93">
        <f t="shared" si="3"/>
        <v>16</v>
      </c>
      <c r="B26" s="94" t="e">
        <f>CONCATENATE($A$4,RIGHT(CONCATENATE("0",#REF!),3),A26)</f>
        <v>#REF!</v>
      </c>
      <c r="C26" s="189" t="s">
        <v>987</v>
      </c>
      <c r="D26" s="156"/>
      <c r="E26" s="172">
        <v>2017</v>
      </c>
      <c r="F26" s="172">
        <v>2017</v>
      </c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5000000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>
      <c r="A27" s="93">
        <f t="shared" si="3"/>
        <v>17</v>
      </c>
      <c r="B27" s="94" t="e">
        <f>CONCATENATE($A$4,RIGHT(CONCATENATE("0",#REF!),3),A27)</f>
        <v>#REF!</v>
      </c>
      <c r="C27" s="189" t="s">
        <v>1007</v>
      </c>
      <c r="D27" s="156"/>
      <c r="E27" s="172">
        <v>2017</v>
      </c>
      <c r="F27" s="172">
        <v>2017</v>
      </c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1500000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>
      <c r="A28" s="93">
        <f t="shared" si="3"/>
        <v>18</v>
      </c>
      <c r="B28" s="94" t="e">
        <f>CONCATENATE($A$4,RIGHT(CONCATENATE("0",#REF!),3),A28)</f>
        <v>#REF!</v>
      </c>
      <c r="C28" s="189" t="s">
        <v>1002</v>
      </c>
      <c r="D28" s="156"/>
      <c r="E28" s="172">
        <v>2017</v>
      </c>
      <c r="F28" s="172">
        <v>2017</v>
      </c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4000000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>
      <c r="A29" s="93">
        <f t="shared" si="3"/>
        <v>19</v>
      </c>
      <c r="B29" s="94" t="e">
        <f>CONCATENATE($A$4,RIGHT(CONCATENATE("0",#REF!),3),A29)</f>
        <v>#REF!</v>
      </c>
      <c r="C29" s="189" t="s">
        <v>1003</v>
      </c>
      <c r="D29" s="156"/>
      <c r="E29" s="172">
        <v>2017</v>
      </c>
      <c r="F29" s="172">
        <v>2017</v>
      </c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6000000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>
      <c r="A30" s="93">
        <f t="shared" si="3"/>
        <v>20</v>
      </c>
      <c r="B30" s="94" t="e">
        <f>CONCATENATE($A$4,RIGHT(CONCATENATE("0",#REF!),3),A30)</f>
        <v>#REF!</v>
      </c>
      <c r="C30" s="189" t="s">
        <v>1008</v>
      </c>
      <c r="D30" s="156"/>
      <c r="E30" s="172">
        <v>2018</v>
      </c>
      <c r="F30" s="172">
        <v>2018</v>
      </c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10000000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>
      <c r="A1">
        <f>+COUNTIF('по изворима и контима'!G12:G499,"&gt;0")</f>
        <v>20</v>
      </c>
      <c r="O1" s="121">
        <f>IF(+SUM('по изворима и контима'!J12:P499)&lt;&gt;SUM(O4:O647),111,0)</f>
        <v>0</v>
      </c>
    </row>
    <row r="2" spans="1:18" ht="15.75" thickBot="1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>
      <c r="A4">
        <f>+IF(ISBLANK('по изворима и контима'!D12)=TRUE,0,VALUE(1))</f>
        <v>1</v>
      </c>
      <c r="B4">
        <f>+IF(A1&gt;0,1,0)</f>
        <v>1</v>
      </c>
      <c r="C4" s="120">
        <f>IF(A4=0,0,+spisak!A$4)</f>
        <v>62</v>
      </c>
      <c r="D4" t="str">
        <f>IF(A4=0,0,+spisak!C$4)</f>
        <v>Љубовија</v>
      </c>
      <c r="E4" s="158" t="e">
        <f>IF(A4=0,0,+spisak!#REF!)</f>
        <v>#REF!</v>
      </c>
      <c r="F4" t="str">
        <f>IF(A4=0,0,+VLOOKUP($A4,'по изворима и контима'!$A$12:D$499,4,FALSE))</f>
        <v>Асфалтирање улица</v>
      </c>
      <c r="G4" t="str">
        <f>IF(A4=0,0,+VLOOKUP($A4,'по изворима и контима'!$A$12:G$499,5,FALSE))</f>
        <v>0701</v>
      </c>
      <c r="H4" t="str">
        <f>IF(A4=0,0,+VLOOKUP($A4,'по изворима и контима'!$A$12:H$499,6,FALSE))</f>
        <v>0701-0002</v>
      </c>
      <c r="I4">
        <f>IF(A4=0,0,+VLOOKUP($A4,'по изворима и контима'!$A$12:H$499,7,FALSE))</f>
        <v>511</v>
      </c>
      <c r="J4">
        <f>IF(A4=0,0,+VLOOKUP($A4,'по изворима и контима'!$A$12:I$499,8,FALSE))</f>
        <v>511200</v>
      </c>
      <c r="K4">
        <f>IF(B4=0,0,+VLOOKUP($A4,'по изворима и контима'!$A$12:J$499,9,FALSE))</f>
        <v>1</v>
      </c>
      <c r="L4">
        <f>IF($A4=0,0,+VLOOKUP($F4,spisak!$C$11:$F$30,3,FALSE))</f>
        <v>2016</v>
      </c>
      <c r="M4">
        <f>IF($A4=0,0,+VLOOKUP($F4,spisak!$C$11:$F$30,4,FALSE))</f>
        <v>2018</v>
      </c>
      <c r="N4" s="139" t="str">
        <f>+IF(A4=0,0,"do 2015")</f>
        <v>do 2015</v>
      </c>
      <c r="O4" s="121">
        <f>IF(A4=0,0,+VLOOKUP($A4,'по изворима и контима'!$A$12:L$499,COLUMN('по изворима и контима'!J:J),FALSE))</f>
        <v>36615805</v>
      </c>
    </row>
    <row r="5" spans="1:18">
      <c r="A5">
        <f t="shared" ref="A5:A10" si="0">+A4</f>
        <v>1</v>
      </c>
      <c r="B5">
        <f>+IF(A5&gt;0,+B4+1,0)</f>
        <v>2</v>
      </c>
      <c r="C5" s="120">
        <f>IF(A5=0,0,+spisak!A$4)</f>
        <v>62</v>
      </c>
      <c r="D5" t="str">
        <f>IF(A5=0,0,+spisak!C$4)</f>
        <v>Љубовија</v>
      </c>
      <c r="E5" s="158" t="e">
        <f>IF(A5=0,0,+spisak!#REF!)</f>
        <v>#REF!</v>
      </c>
      <c r="F5" t="str">
        <f>IF(A5=0,0,+VLOOKUP($A5,'по изворима и контима'!$A$12:D$499,4,FALSE))</f>
        <v>Асфалтирање улица</v>
      </c>
      <c r="G5" t="str">
        <f>IF(A5=0,0,+VLOOKUP($A5,'по изворима и контима'!$A$12:G$499,5,FALSE))</f>
        <v>0701</v>
      </c>
      <c r="H5" t="str">
        <f>IF(A5=0,0,+VLOOKUP($A5,'по изворима и контима'!$A$12:H$499,6,FALSE))</f>
        <v>0701-0002</v>
      </c>
      <c r="I5">
        <f>IF(A5=0,0,+VLOOKUP($A5,'по изворима и контима'!$A$12:H$499,7,FALSE))</f>
        <v>511</v>
      </c>
      <c r="J5">
        <f>IF(A5=0,0,+VLOOKUP($A5,'по изворима и контима'!$A$12:I$499,8,FALSE))</f>
        <v>511200</v>
      </c>
      <c r="K5">
        <f>IF(B5=0,0,+VLOOKUP($A5,'по изворима и контима'!$A$12:J$499,9,FALSE))</f>
        <v>1</v>
      </c>
      <c r="L5">
        <f>IF($A5=0,0,+VLOOKUP($F5,spisak!$C$11:$F$30,3,FALSE))</f>
        <v>2016</v>
      </c>
      <c r="M5">
        <f>IF($A5=0,0,+VLOOKUP($F5,spisak!$C$11:$F$30,4,FALSE))</f>
        <v>2018</v>
      </c>
      <c r="N5" s="139" t="str">
        <f>+IF(A5=0,0,"2016-plan")</f>
        <v>2016-plan</v>
      </c>
      <c r="O5" s="121">
        <f>IF(A5=0,0,+VLOOKUP($A5,'по изворима и контима'!$A$12:R$499,COLUMN('по изворима и контима'!K:K),FALSE))</f>
        <v>28350000</v>
      </c>
    </row>
    <row r="6" spans="1:18">
      <c r="A6">
        <f t="shared" si="0"/>
        <v>1</v>
      </c>
      <c r="B6">
        <f t="shared" ref="B6:B71" si="1">+IF(A6&gt;0,+B5+1,0)</f>
        <v>3</v>
      </c>
      <c r="C6" s="120">
        <f>IF(A6=0,0,+spisak!A$4)</f>
        <v>62</v>
      </c>
      <c r="D6" t="str">
        <f>IF(A6=0,0,+spisak!C$4)</f>
        <v>Љубовија</v>
      </c>
      <c r="E6" s="158" t="e">
        <f>IF(A6=0,0,+spisak!#REF!)</f>
        <v>#REF!</v>
      </c>
      <c r="F6" t="str">
        <f>IF(A6=0,0,+VLOOKUP($A6,'по изворима и контима'!$A$12:D$499,4,FALSE))</f>
        <v>Асфалтирање улица</v>
      </c>
      <c r="G6" t="str">
        <f>IF(A6=0,0,+VLOOKUP($A6,'по изворима и контима'!$A$12:G$499,5,FALSE))</f>
        <v>0701</v>
      </c>
      <c r="H6" t="str">
        <f>IF(A6=0,0,+VLOOKUP($A6,'по изворима и контима'!$A$12:H$499,6,FALSE))</f>
        <v>0701-0002</v>
      </c>
      <c r="I6">
        <f>IF(A6=0,0,+VLOOKUP($A6,'по изворима и контима'!$A$12:H$499,7,FALSE))</f>
        <v>511</v>
      </c>
      <c r="J6">
        <f>IF(A6=0,0,+VLOOKUP($A6,'по изворима и контима'!$A$12:I$499,8,FALSE))</f>
        <v>511200</v>
      </c>
      <c r="K6">
        <f>IF(B6=0,0,+VLOOKUP($A6,'по изворима и контима'!$A$12:J$499,9,FALSE))</f>
        <v>1</v>
      </c>
      <c r="L6">
        <f>IF($A6=0,0,+VLOOKUP($F6,spisak!$C$11:$F$30,3,FALSE))</f>
        <v>2016</v>
      </c>
      <c r="M6">
        <f>IF($A6=0,0,+VLOOKUP($F6,spisak!$C$11:$F$30,4,FALSE))</f>
        <v>2018</v>
      </c>
      <c r="N6" s="139" t="str">
        <f>+IF(A6=0,0,"2016-procena")</f>
        <v>2016-procena</v>
      </c>
      <c r="O6" s="121">
        <f>IF(A6=0,0,+VLOOKUP($A6,'по изворима и контима'!$A$12:R$499,COLUMN('по изворима и контима'!L:L),FALSE))</f>
        <v>28000000</v>
      </c>
    </row>
    <row r="7" spans="1:18">
      <c r="A7">
        <f t="shared" si="0"/>
        <v>1</v>
      </c>
      <c r="B7">
        <f t="shared" si="1"/>
        <v>4</v>
      </c>
      <c r="C7" s="120">
        <f>IF(A7=0,0,+spisak!A$4)</f>
        <v>62</v>
      </c>
      <c r="D7" t="str">
        <f>IF(A7=0,0,+spisak!C$4)</f>
        <v>Љубовија</v>
      </c>
      <c r="E7" s="158" t="e">
        <f>IF(A7=0,0,+spisak!#REF!)</f>
        <v>#REF!</v>
      </c>
      <c r="F7" t="str">
        <f>IF(A7=0,0,+VLOOKUP($A7,'по изворима и контима'!$A$12:D$499,4,FALSE))</f>
        <v>Асфалтирање улица</v>
      </c>
      <c r="G7" t="str">
        <f>IF(A7=0,0,+VLOOKUP($A7,'по изворима и контима'!$A$12:G$499,5,FALSE))</f>
        <v>0701</v>
      </c>
      <c r="H7" t="str">
        <f>IF(A7=0,0,+VLOOKUP($A7,'по изворима и контима'!$A$12:H$499,6,FALSE))</f>
        <v>0701-0002</v>
      </c>
      <c r="I7">
        <f>IF(A7=0,0,+VLOOKUP($A7,'по изворима и контима'!$A$12:H$499,7,FALSE))</f>
        <v>511</v>
      </c>
      <c r="J7">
        <f>IF(A7=0,0,+VLOOKUP($A7,'по изворима и контима'!$A$12:I$499,8,FALSE))</f>
        <v>511200</v>
      </c>
      <c r="K7">
        <f>IF(B7=0,0,+VLOOKUP($A7,'по изворима и контима'!$A$12:J$499,9,FALSE))</f>
        <v>1</v>
      </c>
      <c r="L7">
        <f>IF($A7=0,0,+VLOOKUP($F7,spisak!$C$11:$F$30,3,FALSE))</f>
        <v>2016</v>
      </c>
      <c r="M7">
        <f>IF($A7=0,0,+VLOOKUP($F7,spisak!$C$11:$F$30,4,FALSE))</f>
        <v>2018</v>
      </c>
      <c r="N7" s="139" t="str">
        <f>+IF(A7=0,0,"2017")</f>
        <v>2017</v>
      </c>
      <c r="O7" s="121">
        <f>IF(A7=0,0,+VLOOKUP($A7,'по изворима и контима'!$A$12:R$499,COLUMN('по изворима и контима'!M:M),FALSE))</f>
        <v>22000000</v>
      </c>
    </row>
    <row r="8" spans="1:18">
      <c r="A8">
        <f t="shared" si="0"/>
        <v>1</v>
      </c>
      <c r="B8">
        <f t="shared" si="1"/>
        <v>5</v>
      </c>
      <c r="C8" s="120">
        <f>IF(A8=0,0,+spisak!A$4)</f>
        <v>62</v>
      </c>
      <c r="D8" t="str">
        <f>IF(A8=0,0,+spisak!C$4)</f>
        <v>Љубовија</v>
      </c>
      <c r="E8" s="158" t="e">
        <f>IF(A8=0,0,+spisak!#REF!)</f>
        <v>#REF!</v>
      </c>
      <c r="F8" t="str">
        <f>IF(A8=0,0,+VLOOKUP($A8,'по изворима и контима'!$A$12:D$499,4,FALSE))</f>
        <v>Асфалтирање улица</v>
      </c>
      <c r="G8" t="str">
        <f>IF(A8=0,0,+VLOOKUP($A8,'по изворима и контима'!$A$12:G$499,5,FALSE))</f>
        <v>0701</v>
      </c>
      <c r="H8" t="str">
        <f>IF(A8=0,0,+VLOOKUP($A8,'по изворима и контима'!$A$12:H$499,6,FALSE))</f>
        <v>0701-0002</v>
      </c>
      <c r="I8">
        <f>IF(A8=0,0,+VLOOKUP($A8,'по изворима и контима'!$A$12:H$499,7,FALSE))</f>
        <v>511</v>
      </c>
      <c r="J8">
        <f>IF(A8=0,0,+VLOOKUP($A8,'по изворима и контима'!$A$12:I$499,8,FALSE))</f>
        <v>511200</v>
      </c>
      <c r="K8">
        <f>IF(B8=0,0,+VLOOKUP($A8,'по изворима и контима'!$A$12:J$499,9,FALSE))</f>
        <v>1</v>
      </c>
      <c r="L8">
        <f>IF($A8=0,0,+VLOOKUP($F8,spisak!$C$11:$F$30,3,FALSE))</f>
        <v>2016</v>
      </c>
      <c r="M8">
        <f>IF($A8=0,0,+VLOOKUP($F8,spisak!$C$11:$F$30,4,FALSE))</f>
        <v>2018</v>
      </c>
      <c r="N8" s="139" t="str">
        <f>+IF(A8=0,0,"2018")</f>
        <v>2018</v>
      </c>
      <c r="O8" s="121">
        <f>IF(C8=0,0,+VLOOKUP($A8,'по изворима и контима'!$A$12:R$499,COLUMN('по изворима и контима'!N:N),FALSE))</f>
        <v>40000000</v>
      </c>
    </row>
    <row r="9" spans="1:18">
      <c r="A9">
        <f t="shared" si="0"/>
        <v>1</v>
      </c>
      <c r="B9">
        <f t="shared" si="1"/>
        <v>6</v>
      </c>
      <c r="C9" s="120">
        <f>IF(A9=0,0,+spisak!A$4)</f>
        <v>62</v>
      </c>
      <c r="D9" t="str">
        <f>IF(A9=0,0,+spisak!C$4)</f>
        <v>Љубовија</v>
      </c>
      <c r="E9" s="158" t="e">
        <f>IF(A9=0,0,+spisak!#REF!)</f>
        <v>#REF!</v>
      </c>
      <c r="F9" t="str">
        <f>IF(A9=0,0,+VLOOKUP($A9,'по изворима и контима'!$A$12:D$499,4,FALSE))</f>
        <v>Асфалтирање улица</v>
      </c>
      <c r="G9" t="str">
        <f>IF(A9=0,0,+VLOOKUP($A9,'по изворима и контима'!$A$12:G$499,5,FALSE))</f>
        <v>0701</v>
      </c>
      <c r="H9" t="str">
        <f>IF(A9=0,0,+VLOOKUP($A9,'по изворима и контима'!$A$12:H$499,6,FALSE))</f>
        <v>0701-0002</v>
      </c>
      <c r="I9">
        <f>IF(A9=0,0,+VLOOKUP($A9,'по изворима и контима'!$A$12:H$499,7,FALSE))</f>
        <v>511</v>
      </c>
      <c r="J9">
        <f>IF(A9=0,0,+VLOOKUP($A9,'по изворима и контима'!$A$12:I$499,8,FALSE))</f>
        <v>511200</v>
      </c>
      <c r="K9">
        <f>IF(B9=0,0,+VLOOKUP($A9,'по изворима и контима'!$A$12:J$499,9,FALSE))</f>
        <v>1</v>
      </c>
      <c r="L9">
        <f>IF($A9=0,0,+VLOOKUP($F9,spisak!$C$11:$F$30,3,FALSE))</f>
        <v>2016</v>
      </c>
      <c r="M9">
        <f>IF($A9=0,0,+VLOOKUP($F9,spisak!$C$11:$F$30,4,FALSE))</f>
        <v>2018</v>
      </c>
      <c r="N9" s="139" t="str">
        <f>+IF(A9=0,0,"2019")</f>
        <v>2019</v>
      </c>
      <c r="O9" s="121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1</v>
      </c>
      <c r="B10">
        <f t="shared" si="1"/>
        <v>7</v>
      </c>
      <c r="C10" s="120">
        <f>IF(A10=0,0,+spisak!A$4)</f>
        <v>62</v>
      </c>
      <c r="D10" t="str">
        <f>IF(A10=0,0,+spisak!C$4)</f>
        <v>Љубовија</v>
      </c>
      <c r="E10" s="158" t="e">
        <f>IF(A10=0,0,+spisak!#REF!)</f>
        <v>#REF!</v>
      </c>
      <c r="F10" t="str">
        <f>IF(A10=0,0,+VLOOKUP($A10,'по изворима и контима'!$A$12:D$499,4,FALSE))</f>
        <v>Асфалтирање улица</v>
      </c>
      <c r="G10" t="str">
        <f>IF(A10=0,0,+VLOOKUP($A10,'по изворима и контима'!$A$12:G$499,5,FALSE))</f>
        <v>0701</v>
      </c>
      <c r="H10" t="str">
        <f>IF(A10=0,0,+VLOOKUP($A10,'по изворима и контима'!$A$12:H$499,6,FALSE))</f>
        <v>0701-0002</v>
      </c>
      <c r="I10">
        <f>IF(A10=0,0,+VLOOKUP($A10,'по изворима и контима'!$A$12:H$499,7,FALSE))</f>
        <v>511</v>
      </c>
      <c r="J10">
        <f>IF(A10=0,0,+VLOOKUP($A10,'по изворима и контима'!$A$12:I$499,8,FALSE))</f>
        <v>511200</v>
      </c>
      <c r="K10">
        <f>IF(B10=0,0,+VLOOKUP($A10,'по изворима и контима'!$A$12:J$499,9,FALSE))</f>
        <v>1</v>
      </c>
      <c r="L10">
        <f>IF($A10=0,0,+VLOOKUP($F10,spisak!$C$11:$F$30,3,FALSE))</f>
        <v>2016</v>
      </c>
      <c r="M10">
        <f>IF($A10=0,0,+VLOOKUP($F10,spisak!$C$11:$F$30,4,FALSE))</f>
        <v>2018</v>
      </c>
      <c r="N10" s="139" t="str">
        <f>+IF(A10=0,0,"nakon 2019")</f>
        <v>nakon 2019</v>
      </c>
      <c r="O10" s="121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2</v>
      </c>
      <c r="B11">
        <f t="shared" si="1"/>
        <v>8</v>
      </c>
      <c r="C11" s="120">
        <f>IF(A11=0,0,+spisak!A$4)</f>
        <v>62</v>
      </c>
      <c r="D11" t="str">
        <f>IF(A11=0,0,+spisak!C$4)</f>
        <v>Љубовија</v>
      </c>
      <c r="E11" s="158" t="e">
        <f>IF(A11=0,0,+spisak!#REF!)</f>
        <v>#REF!</v>
      </c>
      <c r="F11" t="str">
        <f>IF(A11=0,0,+VLOOKUP($A11,'по изворима и контима'!$A$12:D$499,4,FALSE))</f>
        <v>Рехабилитација Омладинске улице</v>
      </c>
      <c r="G11" t="str">
        <f>IF(A11=0,0,+VLOOKUP($A11,'по изворима и контима'!$A$12:G$499,5,FALSE))</f>
        <v>0701</v>
      </c>
      <c r="H11" t="str">
        <f>IF(A11=0,0,+VLOOKUP($A11,'по изворима и контима'!$A$12:H$499,6,FALSE))</f>
        <v>0701-П1</v>
      </c>
      <c r="I11">
        <f>IF(A11=0,0,+VLOOKUP($A11,'по изворима и контима'!$A$12:H$499,7,FALSE))</f>
        <v>511</v>
      </c>
      <c r="J11">
        <f>IF(A11=0,0,+VLOOKUP($A11,'по изворима и контима'!$A$12:I$499,8,FALSE))</f>
        <v>511200</v>
      </c>
      <c r="K11">
        <f>IF(B11=0,0,+VLOOKUP($A11,'по изворима и контима'!$A$12:J$499,9,FALSE))</f>
        <v>1</v>
      </c>
      <c r="L11">
        <f>IF($A11=0,0,+VLOOKUP($F11,spisak!$C$11:$F$30,3,FALSE))</f>
        <v>2015</v>
      </c>
      <c r="M11">
        <f>IF($A11=0,0,+VLOOKUP($F11,spisak!$C$11:$F$30,4,FALSE))</f>
        <v>2017</v>
      </c>
      <c r="N11" s="139" t="str">
        <f t="shared" ref="N11" si="2">+IF(A11=0,0,"do 2015")</f>
        <v>do 2015</v>
      </c>
      <c r="O11" s="121">
        <f>IF(A11=0,0,+VLOOKUP($A11,'по изворима и контима'!$A$12:L$499,COLUMN('по изворима и контима'!J:J),FALSE))</f>
        <v>0</v>
      </c>
    </row>
    <row r="12" spans="1:18">
      <c r="A12">
        <f>+A11</f>
        <v>2</v>
      </c>
      <c r="B12">
        <f t="shared" si="1"/>
        <v>9</v>
      </c>
      <c r="C12" s="120">
        <f>IF(A12=0,0,+spisak!A$4)</f>
        <v>62</v>
      </c>
      <c r="D12" t="str">
        <f>IF(A12=0,0,+spisak!C$4)</f>
        <v>Љубовија</v>
      </c>
      <c r="E12" s="158" t="e">
        <f>IF(A12=0,0,+spisak!#REF!)</f>
        <v>#REF!</v>
      </c>
      <c r="F12" t="str">
        <f>IF(A12=0,0,+VLOOKUP($A12,'по изворима и контима'!$A$12:D$499,4,FALSE))</f>
        <v>Рехабилитација Омладинске улице</v>
      </c>
      <c r="G12" t="str">
        <f>IF(A12=0,0,+VLOOKUP($A12,'по изворима и контима'!$A$12:G$499,5,FALSE))</f>
        <v>0701</v>
      </c>
      <c r="H12" t="str">
        <f>IF(A12=0,0,+VLOOKUP($A12,'по изворима и контима'!$A$12:H$499,6,FALSE))</f>
        <v>0701-П1</v>
      </c>
      <c r="I12">
        <f>IF(A12=0,0,+VLOOKUP($A12,'по изворима и контима'!$A$12:H$499,7,FALSE))</f>
        <v>511</v>
      </c>
      <c r="J12">
        <f>IF(A12=0,0,+VLOOKUP($A12,'по изворима и контима'!$A$12:I$499,8,FALSE))</f>
        <v>511200</v>
      </c>
      <c r="K12">
        <f>IF(B12=0,0,+VLOOKUP($A12,'по изворима и контима'!$A$12:J$499,9,FALSE))</f>
        <v>1</v>
      </c>
      <c r="L12">
        <f>IF($A12=0,0,+VLOOKUP($F12,spisak!$C$11:$F$30,3,FALSE))</f>
        <v>2015</v>
      </c>
      <c r="M12">
        <f>IF($A12=0,0,+VLOOKUP($F12,spisak!$C$11:$F$30,4,FALSE))</f>
        <v>2017</v>
      </c>
      <c r="N12" s="139" t="str">
        <f t="shared" ref="N12" si="3">+IF(A12=0,0,"2016-plan")</f>
        <v>2016-plan</v>
      </c>
      <c r="O12" s="121">
        <f>IF(A12=0,0,+VLOOKUP($A12,'по изворима и контима'!$A$12:R$499,COLUMN('по изворима и контима'!K:K),FALSE))</f>
        <v>5500000</v>
      </c>
    </row>
    <row r="13" spans="1:18">
      <c r="A13">
        <f t="shared" ref="A13:A24" si="4">+A12</f>
        <v>2</v>
      </c>
      <c r="B13">
        <f t="shared" si="1"/>
        <v>10</v>
      </c>
      <c r="C13" s="120">
        <f>IF(A13=0,0,+spisak!A$4)</f>
        <v>62</v>
      </c>
      <c r="D13" t="str">
        <f>IF(A13=0,0,+spisak!C$4)</f>
        <v>Љубовија</v>
      </c>
      <c r="E13" s="158" t="e">
        <f>IF(A13=0,0,+spisak!#REF!)</f>
        <v>#REF!</v>
      </c>
      <c r="F13" t="str">
        <f>IF(A13=0,0,+VLOOKUP($A13,'по изворима и контима'!$A$12:D$499,4,FALSE))</f>
        <v>Рехабилитација Омладинске улице</v>
      </c>
      <c r="G13" t="str">
        <f>IF(A13=0,0,+VLOOKUP($A13,'по изворима и контима'!$A$12:G$499,5,FALSE))</f>
        <v>0701</v>
      </c>
      <c r="H13" t="str">
        <f>IF(A13=0,0,+VLOOKUP($A13,'по изворима и контима'!$A$12:H$499,6,FALSE))</f>
        <v>0701-П1</v>
      </c>
      <c r="I13">
        <f>IF(A13=0,0,+VLOOKUP($A13,'по изворима и контима'!$A$12:H$499,7,FALSE))</f>
        <v>511</v>
      </c>
      <c r="J13">
        <f>IF(A13=0,0,+VLOOKUP($A13,'по изворима и контима'!$A$12:I$499,8,FALSE))</f>
        <v>511200</v>
      </c>
      <c r="K13">
        <f>IF(B13=0,0,+VLOOKUP($A13,'по изворима и контима'!$A$12:J$499,9,FALSE))</f>
        <v>1</v>
      </c>
      <c r="L13">
        <f>IF($A13=0,0,+VLOOKUP($F13,spisak!$C$11:$F$30,3,FALSE))</f>
        <v>2015</v>
      </c>
      <c r="M13">
        <f>IF($A13=0,0,+VLOOKUP($F13,spisak!$C$11:$F$30,4,FALSE))</f>
        <v>2017</v>
      </c>
      <c r="N13" s="139" t="str">
        <f t="shared" ref="N13" si="5">+IF(A13=0,0,"2016-procena")</f>
        <v>2016-procena</v>
      </c>
      <c r="O13" s="121">
        <f>IF(A13=0,0,+VLOOKUP($A13,'по изворима и контима'!$A$12:R$499,COLUMN('по изворима и контима'!L:L),FALSE))</f>
        <v>4500000</v>
      </c>
    </row>
    <row r="14" spans="1:18">
      <c r="A14">
        <f t="shared" si="4"/>
        <v>2</v>
      </c>
      <c r="B14">
        <f t="shared" si="1"/>
        <v>11</v>
      </c>
      <c r="C14" s="120">
        <f>IF(A14=0,0,+spisak!A$4)</f>
        <v>62</v>
      </c>
      <c r="D14" t="str">
        <f>IF(A14=0,0,+spisak!C$4)</f>
        <v>Љубовија</v>
      </c>
      <c r="E14" s="158" t="e">
        <f>IF(A14=0,0,+spisak!#REF!)</f>
        <v>#REF!</v>
      </c>
      <c r="F14" t="str">
        <f>IF(A14=0,0,+VLOOKUP($A14,'по изворима и контима'!$A$12:D$499,4,FALSE))</f>
        <v>Рехабилитација Омладинске улице</v>
      </c>
      <c r="G14" t="str">
        <f>IF(A14=0,0,+VLOOKUP($A14,'по изворима и контима'!$A$12:G$499,5,FALSE))</f>
        <v>0701</v>
      </c>
      <c r="H14" t="str">
        <f>IF(A14=0,0,+VLOOKUP($A14,'по изворима и контима'!$A$12:H$499,6,FALSE))</f>
        <v>0701-П1</v>
      </c>
      <c r="I14">
        <f>IF(A14=0,0,+VLOOKUP($A14,'по изворима и контима'!$A$12:H$499,7,FALSE))</f>
        <v>511</v>
      </c>
      <c r="J14">
        <f>IF(A14=0,0,+VLOOKUP($A14,'по изворима и контима'!$A$12:I$499,8,FALSE))</f>
        <v>511200</v>
      </c>
      <c r="K14">
        <f>IF(B14=0,0,+VLOOKUP($A14,'по изворима и контима'!$A$12:J$499,9,FALSE))</f>
        <v>1</v>
      </c>
      <c r="L14">
        <f>IF($A14=0,0,+VLOOKUP($F14,spisak!$C$11:$F$30,3,FALSE))</f>
        <v>2015</v>
      </c>
      <c r="M14">
        <f>IF($A14=0,0,+VLOOKUP($F14,spisak!$C$11:$F$30,4,FALSE))</f>
        <v>2017</v>
      </c>
      <c r="N14" s="139" t="str">
        <f t="shared" ref="N14" si="6">+IF(A14=0,0,"2017")</f>
        <v>2017</v>
      </c>
      <c r="O14" s="121">
        <f>IF(A14=0,0,+VLOOKUP($A14,'по изворима и контима'!$A$12:R$499,COLUMN('по изворима и контима'!M:M),FALSE))</f>
        <v>5500000</v>
      </c>
    </row>
    <row r="15" spans="1:18">
      <c r="A15">
        <f t="shared" si="4"/>
        <v>2</v>
      </c>
      <c r="B15">
        <f t="shared" si="1"/>
        <v>12</v>
      </c>
      <c r="C15" s="120">
        <f>IF(A15=0,0,+spisak!A$4)</f>
        <v>62</v>
      </c>
      <c r="D15" t="str">
        <f>IF(A15=0,0,+spisak!C$4)</f>
        <v>Љубовија</v>
      </c>
      <c r="E15" s="158" t="e">
        <f>IF(A15=0,0,+spisak!#REF!)</f>
        <v>#REF!</v>
      </c>
      <c r="F15" t="str">
        <f>IF(A15=0,0,+VLOOKUP($A15,'по изворима и контима'!$A$12:D$499,4,FALSE))</f>
        <v>Рехабилитација Омладинске улице</v>
      </c>
      <c r="G15" t="str">
        <f>IF(A15=0,0,+VLOOKUP($A15,'по изворима и контима'!$A$12:G$499,5,FALSE))</f>
        <v>0701</v>
      </c>
      <c r="H15" t="str">
        <f>IF(A15=0,0,+VLOOKUP($A15,'по изворима и контима'!$A$12:H$499,6,FALSE))</f>
        <v>0701-П1</v>
      </c>
      <c r="I15">
        <f>IF(A15=0,0,+VLOOKUP($A15,'по изворима и контима'!$A$12:H$499,7,FALSE))</f>
        <v>511</v>
      </c>
      <c r="J15">
        <f>IF(A15=0,0,+VLOOKUP($A15,'по изворима и контима'!$A$12:I$499,8,FALSE))</f>
        <v>511200</v>
      </c>
      <c r="K15">
        <f>IF(B15=0,0,+VLOOKUP($A15,'по изворима и контима'!$A$12:J$499,9,FALSE))</f>
        <v>1</v>
      </c>
      <c r="L15">
        <f>IF($A15=0,0,+VLOOKUP($F15,spisak!$C$11:$F$30,3,FALSE))</f>
        <v>2015</v>
      </c>
      <c r="M15">
        <f>IF($A15=0,0,+VLOOKUP($F15,spisak!$C$11:$F$30,4,FALSE))</f>
        <v>2017</v>
      </c>
      <c r="N15" s="139" t="str">
        <f t="shared" ref="N15" si="7">+IF(A15=0,0,"2018")</f>
        <v>2018</v>
      </c>
      <c r="O15" s="121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2</v>
      </c>
      <c r="B16">
        <f t="shared" si="1"/>
        <v>13</v>
      </c>
      <c r="C16" s="120">
        <f>IF(A16=0,0,+spisak!A$4)</f>
        <v>62</v>
      </c>
      <c r="D16" t="str">
        <f>IF(A16=0,0,+spisak!C$4)</f>
        <v>Љубовија</v>
      </c>
      <c r="E16" s="158" t="e">
        <f>IF(A16=0,0,+spisak!#REF!)</f>
        <v>#REF!</v>
      </c>
      <c r="F16" t="str">
        <f>IF(A16=0,0,+VLOOKUP($A16,'по изворима и контима'!$A$12:D$499,4,FALSE))</f>
        <v>Рехабилитација Омладинске улице</v>
      </c>
      <c r="G16" t="str">
        <f>IF(A16=0,0,+VLOOKUP($A16,'по изворима и контима'!$A$12:G$499,5,FALSE))</f>
        <v>0701</v>
      </c>
      <c r="H16" t="str">
        <f>IF(A16=0,0,+VLOOKUP($A16,'по изворима и контима'!$A$12:H$499,6,FALSE))</f>
        <v>0701-П1</v>
      </c>
      <c r="I16">
        <f>IF(A16=0,0,+VLOOKUP($A16,'по изворима и контима'!$A$12:H$499,7,FALSE))</f>
        <v>511</v>
      </c>
      <c r="J16">
        <f>IF(A16=0,0,+VLOOKUP($A16,'по изворима и контима'!$A$12:I$499,8,FALSE))</f>
        <v>511200</v>
      </c>
      <c r="K16">
        <f>IF(B16=0,0,+VLOOKUP($A16,'по изворима и контима'!$A$12:J$499,9,FALSE))</f>
        <v>1</v>
      </c>
      <c r="L16">
        <f>IF($A16=0,0,+VLOOKUP($F16,spisak!$C$11:$F$30,3,FALSE))</f>
        <v>2015</v>
      </c>
      <c r="M16">
        <f>IF($A16=0,0,+VLOOKUP($F16,spisak!$C$11:$F$30,4,FALSE))</f>
        <v>2017</v>
      </c>
      <c r="N16" s="139" t="str">
        <f t="shared" ref="N16" si="8">+IF(A16=0,0,"2019")</f>
        <v>2019</v>
      </c>
      <c r="O16" s="121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2</v>
      </c>
      <c r="B17">
        <f t="shared" si="1"/>
        <v>14</v>
      </c>
      <c r="C17" s="120">
        <f>IF(A17=0,0,+spisak!A$4)</f>
        <v>62</v>
      </c>
      <c r="D17" t="str">
        <f>IF(A17=0,0,+spisak!C$4)</f>
        <v>Љубовија</v>
      </c>
      <c r="E17" s="158" t="e">
        <f>IF(A17=0,0,+spisak!#REF!)</f>
        <v>#REF!</v>
      </c>
      <c r="F17" t="str">
        <f>IF(A17=0,0,+VLOOKUP($A17,'по изворима и контима'!$A$12:D$499,4,FALSE))</f>
        <v>Рехабилитација Омладинске улице</v>
      </c>
      <c r="G17" t="str">
        <f>IF(A17=0,0,+VLOOKUP($A17,'по изворима и контима'!$A$12:G$499,5,FALSE))</f>
        <v>0701</v>
      </c>
      <c r="H17" t="str">
        <f>IF(A17=0,0,+VLOOKUP($A17,'по изворима и контима'!$A$12:H$499,6,FALSE))</f>
        <v>0701-П1</v>
      </c>
      <c r="I17">
        <f>IF(A17=0,0,+VLOOKUP($A17,'по изворима и контима'!$A$12:H$499,7,FALSE))</f>
        <v>511</v>
      </c>
      <c r="J17">
        <f>IF(A17=0,0,+VLOOKUP($A17,'по изворима и контима'!$A$12:I$499,8,FALSE))</f>
        <v>511200</v>
      </c>
      <c r="K17">
        <f>IF(B17=0,0,+VLOOKUP($A17,'по изворима и контима'!$A$12:J$499,9,FALSE))</f>
        <v>1</v>
      </c>
      <c r="L17">
        <f>IF($A17=0,0,+VLOOKUP($F17,spisak!$C$11:$F$30,3,FALSE))</f>
        <v>2015</v>
      </c>
      <c r="M17">
        <f>IF($A17=0,0,+VLOOKUP($F17,spisak!$C$11:$F$30,4,FALSE))</f>
        <v>2017</v>
      </c>
      <c r="N17" s="139" t="str">
        <f t="shared" ref="N17" si="9">+IF(A17=0,0,"nakon 2019")</f>
        <v>nakon 2019</v>
      </c>
      <c r="O17" s="121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3</v>
      </c>
      <c r="B18">
        <f t="shared" si="1"/>
        <v>15</v>
      </c>
      <c r="C18" s="120">
        <f>IF(A18=0,0,+spisak!A$4)</f>
        <v>62</v>
      </c>
      <c r="D18" t="str">
        <f>IF(A18=0,0,+spisak!C$4)</f>
        <v>Љубовија</v>
      </c>
      <c r="E18" s="158" t="e">
        <f>IF(A18=0,0,+spisak!#REF!)</f>
        <v>#REF!</v>
      </c>
      <c r="F18" t="str">
        <f>IF(A18=0,0,+VLOOKUP($A18,'по изворима и контима'!$A$12:D$499,4,FALSE))</f>
        <v>Рехабилитација пута В.Мајдан -М.Камен</v>
      </c>
      <c r="G18" t="str">
        <f>IF(A18=0,0,+VLOOKUP($A18,'по изворима и контима'!$A$12:G$499,5,FALSE))</f>
        <v>0701</v>
      </c>
      <c r="H18" t="str">
        <f>IF(A18=0,0,+VLOOKUP($A18,'по изворима и контима'!$A$12:H$499,6,FALSE))</f>
        <v>0701-П2</v>
      </c>
      <c r="I18">
        <f>IF(A18=0,0,+VLOOKUP($A18,'по изворима и контима'!$A$12:H$499,7,FALSE))</f>
        <v>511</v>
      </c>
      <c r="J18">
        <f>IF(A18=0,0,+VLOOKUP($A18,'по изворима и контима'!$A$12:I$499,8,FALSE))</f>
        <v>511200</v>
      </c>
      <c r="K18">
        <f>IF(B18=0,0,+VLOOKUP($A18,'по изворима и контима'!$A$12:J$499,9,FALSE))</f>
        <v>1</v>
      </c>
      <c r="L18">
        <f>IF($A18=0,0,+VLOOKUP($F18,spisak!$C$11:$F$30,3,FALSE))</f>
        <v>2016</v>
      </c>
      <c r="M18">
        <f>IF($A18=0,0,+VLOOKUP($F18,spisak!$C$11:$F$30,4,FALSE))</f>
        <v>2017</v>
      </c>
      <c r="N18" s="139" t="str">
        <f t="shared" ref="N18" si="10">+IF(A18=0,0,"do 2015")</f>
        <v>do 2015</v>
      </c>
      <c r="O18" s="121">
        <f>IF(A18=0,0,+VLOOKUP($A18,'по изворима и контима'!$A$12:L$499,COLUMN('по изворима и контима'!J:J),FALSE))</f>
        <v>0</v>
      </c>
    </row>
    <row r="19" spans="1:15">
      <c r="A19">
        <f>+A18</f>
        <v>3</v>
      </c>
      <c r="B19">
        <f t="shared" si="1"/>
        <v>16</v>
      </c>
      <c r="C19" s="120">
        <f>IF(A19=0,0,+spisak!A$4)</f>
        <v>62</v>
      </c>
      <c r="D19" t="str">
        <f>IF(A19=0,0,+spisak!C$4)</f>
        <v>Љубовија</v>
      </c>
      <c r="E19" s="158" t="e">
        <f>IF(A19=0,0,+spisak!#REF!)</f>
        <v>#REF!</v>
      </c>
      <c r="F19" t="str">
        <f>IF(A19=0,0,+VLOOKUP($A19,'по изворима и контима'!$A$12:D$499,4,FALSE))</f>
        <v>Рехабилитација пута В.Мајдан -М.Камен</v>
      </c>
      <c r="G19" t="str">
        <f>IF(A19=0,0,+VLOOKUP($A19,'по изворима и контима'!$A$12:G$499,5,FALSE))</f>
        <v>0701</v>
      </c>
      <c r="H19" t="str">
        <f>IF(A19=0,0,+VLOOKUP($A19,'по изворима и контима'!$A$12:H$499,6,FALSE))</f>
        <v>0701-П2</v>
      </c>
      <c r="I19">
        <f>IF(A19=0,0,+VLOOKUP($A19,'по изворима и контима'!$A$12:H$499,7,FALSE))</f>
        <v>511</v>
      </c>
      <c r="J19">
        <f>IF(A19=0,0,+VLOOKUP($A19,'по изворима и контима'!$A$12:I$499,8,FALSE))</f>
        <v>511200</v>
      </c>
      <c r="K19">
        <f>IF(B19=0,0,+VLOOKUP($A19,'по изворима и контима'!$A$12:J$499,9,FALSE))</f>
        <v>1</v>
      </c>
      <c r="L19">
        <f>IF($A19=0,0,+VLOOKUP($F19,spisak!$C$11:$F$30,3,FALSE))</f>
        <v>2016</v>
      </c>
      <c r="M19">
        <f>IF($A19=0,0,+VLOOKUP($F19,spisak!$C$11:$F$30,4,FALSE))</f>
        <v>2017</v>
      </c>
      <c r="N19" s="139" t="str">
        <f t="shared" ref="N19" si="11">+IF(A19=0,0,"2016-plan")</f>
        <v>2016-plan</v>
      </c>
      <c r="O19" s="121">
        <f>IF(A19=0,0,+VLOOKUP($A19,'по изворима и контима'!$A$12:R$499,COLUMN('по изворима и контима'!K:K),FALSE))</f>
        <v>25000000</v>
      </c>
    </row>
    <row r="20" spans="1:15">
      <c r="A20">
        <f t="shared" si="4"/>
        <v>3</v>
      </c>
      <c r="B20">
        <f t="shared" si="1"/>
        <v>17</v>
      </c>
      <c r="C20" s="120">
        <f>IF(A20=0,0,+spisak!A$4)</f>
        <v>62</v>
      </c>
      <c r="D20" t="str">
        <f>IF(A20=0,0,+spisak!C$4)</f>
        <v>Љубовија</v>
      </c>
      <c r="E20" s="158" t="e">
        <f>IF(A20=0,0,+spisak!#REF!)</f>
        <v>#REF!</v>
      </c>
      <c r="F20" t="str">
        <f>IF(A20=0,0,+VLOOKUP($A20,'по изворима и контима'!$A$12:D$499,4,FALSE))</f>
        <v>Рехабилитација пута В.Мајдан -М.Камен</v>
      </c>
      <c r="G20" t="str">
        <f>IF(A20=0,0,+VLOOKUP($A20,'по изворима и контима'!$A$12:G$499,5,FALSE))</f>
        <v>0701</v>
      </c>
      <c r="H20" t="str">
        <f>IF(A20=0,0,+VLOOKUP($A20,'по изворима и контима'!$A$12:H$499,6,FALSE))</f>
        <v>0701-П2</v>
      </c>
      <c r="I20">
        <f>IF(A20=0,0,+VLOOKUP($A20,'по изворима и контима'!$A$12:H$499,7,FALSE))</f>
        <v>511</v>
      </c>
      <c r="J20">
        <f>IF(A20=0,0,+VLOOKUP($A20,'по изворима и контима'!$A$12:I$499,8,FALSE))</f>
        <v>511200</v>
      </c>
      <c r="K20">
        <f>IF(B20=0,0,+VLOOKUP($A20,'по изворима и контима'!$A$12:J$499,9,FALSE))</f>
        <v>1</v>
      </c>
      <c r="L20">
        <f>IF($A20=0,0,+VLOOKUP($F20,spisak!$C$11:$F$30,3,FALSE))</f>
        <v>2016</v>
      </c>
      <c r="M20">
        <f>IF($A20=0,0,+VLOOKUP($F20,spisak!$C$11:$F$30,4,FALSE))</f>
        <v>2017</v>
      </c>
      <c r="N20" s="139" t="str">
        <f t="shared" ref="N20" si="12">+IF(A20=0,0,"2016-procena")</f>
        <v>2016-procena</v>
      </c>
      <c r="O20" s="121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3</v>
      </c>
      <c r="B21">
        <f t="shared" si="1"/>
        <v>18</v>
      </c>
      <c r="C21" s="120">
        <f>IF(A21=0,0,+spisak!A$4)</f>
        <v>62</v>
      </c>
      <c r="D21" t="str">
        <f>IF(A21=0,0,+spisak!C$4)</f>
        <v>Љубовија</v>
      </c>
      <c r="E21" s="158" t="e">
        <f>IF(A21=0,0,+spisak!#REF!)</f>
        <v>#REF!</v>
      </c>
      <c r="F21" t="str">
        <f>IF(A21=0,0,+VLOOKUP($A21,'по изворима и контима'!$A$12:D$499,4,FALSE))</f>
        <v>Рехабилитација пута В.Мајдан -М.Камен</v>
      </c>
      <c r="G21" t="str">
        <f>IF(A21=0,0,+VLOOKUP($A21,'по изворима и контима'!$A$12:G$499,5,FALSE))</f>
        <v>0701</v>
      </c>
      <c r="H21" t="str">
        <f>IF(A21=0,0,+VLOOKUP($A21,'по изворима и контима'!$A$12:H$499,6,FALSE))</f>
        <v>0701-П2</v>
      </c>
      <c r="I21">
        <f>IF(A21=0,0,+VLOOKUP($A21,'по изворима и контима'!$A$12:H$499,7,FALSE))</f>
        <v>511</v>
      </c>
      <c r="J21">
        <f>IF(A21=0,0,+VLOOKUP($A21,'по изворима и контима'!$A$12:I$499,8,FALSE))</f>
        <v>511200</v>
      </c>
      <c r="K21">
        <f>IF(B21=0,0,+VLOOKUP($A21,'по изворима и контима'!$A$12:J$499,9,FALSE))</f>
        <v>1</v>
      </c>
      <c r="L21">
        <f>IF($A21=0,0,+VLOOKUP($F21,spisak!$C$11:$F$30,3,FALSE))</f>
        <v>2016</v>
      </c>
      <c r="M21">
        <f>IF($A21=0,0,+VLOOKUP($F21,spisak!$C$11:$F$30,4,FALSE))</f>
        <v>2017</v>
      </c>
      <c r="N21" s="139" t="str">
        <f t="shared" ref="N21" si="13">+IF(A21=0,0,"2017")</f>
        <v>2017</v>
      </c>
      <c r="O21" s="121">
        <f>IF(A21=0,0,+VLOOKUP($A21,'по изворима и контима'!$A$12:R$499,COLUMN('по изворима и контима'!M:M),FALSE))</f>
        <v>25000000</v>
      </c>
    </row>
    <row r="22" spans="1:15">
      <c r="A22">
        <f t="shared" si="4"/>
        <v>3</v>
      </c>
      <c r="B22">
        <f t="shared" si="1"/>
        <v>19</v>
      </c>
      <c r="C22" s="120">
        <f>IF(A22=0,0,+spisak!A$4)</f>
        <v>62</v>
      </c>
      <c r="D22" t="str">
        <f>IF(A22=0,0,+spisak!C$4)</f>
        <v>Љубовија</v>
      </c>
      <c r="E22" s="158" t="e">
        <f>IF(A22=0,0,+spisak!#REF!)</f>
        <v>#REF!</v>
      </c>
      <c r="F22" t="str">
        <f>IF(A22=0,0,+VLOOKUP($A22,'по изворима и контима'!$A$12:D$499,4,FALSE))</f>
        <v>Рехабилитација пута В.Мајдан -М.Камен</v>
      </c>
      <c r="G22" t="str">
        <f>IF(A22=0,0,+VLOOKUP($A22,'по изворима и контима'!$A$12:G$499,5,FALSE))</f>
        <v>0701</v>
      </c>
      <c r="H22" t="str">
        <f>IF(A22=0,0,+VLOOKUP($A22,'по изворима и контима'!$A$12:H$499,6,FALSE))</f>
        <v>0701-П2</v>
      </c>
      <c r="I22">
        <f>IF(A22=0,0,+VLOOKUP($A22,'по изворима и контима'!$A$12:H$499,7,FALSE))</f>
        <v>511</v>
      </c>
      <c r="J22">
        <f>IF(A22=0,0,+VLOOKUP($A22,'по изворима и контима'!$A$12:I$499,8,FALSE))</f>
        <v>511200</v>
      </c>
      <c r="K22">
        <f>IF(B22=0,0,+VLOOKUP($A22,'по изворима и контима'!$A$12:J$499,9,FALSE))</f>
        <v>1</v>
      </c>
      <c r="L22">
        <f>IF($A22=0,0,+VLOOKUP($F22,spisak!$C$11:$F$30,3,FALSE))</f>
        <v>2016</v>
      </c>
      <c r="M22">
        <f>IF($A22=0,0,+VLOOKUP($F22,spisak!$C$11:$F$30,4,FALSE))</f>
        <v>2017</v>
      </c>
      <c r="N22" s="139" t="str">
        <f t="shared" ref="N22" si="14">+IF(A22=0,0,"2018")</f>
        <v>2018</v>
      </c>
      <c r="O22" s="121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3</v>
      </c>
      <c r="B23">
        <f t="shared" si="1"/>
        <v>20</v>
      </c>
      <c r="C23" s="120">
        <f>IF(A23=0,0,+spisak!A$4)</f>
        <v>62</v>
      </c>
      <c r="D23" t="str">
        <f>IF(A23=0,0,+spisak!C$4)</f>
        <v>Љубовија</v>
      </c>
      <c r="E23" s="158" t="e">
        <f>IF(A23=0,0,+spisak!#REF!)</f>
        <v>#REF!</v>
      </c>
      <c r="F23" t="str">
        <f>IF(A23=0,0,+VLOOKUP($A23,'по изворима и контима'!$A$12:D$499,4,FALSE))</f>
        <v>Рехабилитација пута В.Мајдан -М.Камен</v>
      </c>
      <c r="G23" t="str">
        <f>IF(A23=0,0,+VLOOKUP($A23,'по изворима и контима'!$A$12:G$499,5,FALSE))</f>
        <v>0701</v>
      </c>
      <c r="H23" t="str">
        <f>IF(A23=0,0,+VLOOKUP($A23,'по изворима и контима'!$A$12:H$499,6,FALSE))</f>
        <v>0701-П2</v>
      </c>
      <c r="I23">
        <f>IF(A23=0,0,+VLOOKUP($A23,'по изворима и контима'!$A$12:H$499,7,FALSE))</f>
        <v>511</v>
      </c>
      <c r="J23">
        <f>IF(A23=0,0,+VLOOKUP($A23,'по изворима и контима'!$A$12:I$499,8,FALSE))</f>
        <v>511200</v>
      </c>
      <c r="K23">
        <f>IF(B23=0,0,+VLOOKUP($A23,'по изворима и контима'!$A$12:J$499,9,FALSE))</f>
        <v>1</v>
      </c>
      <c r="L23">
        <f>IF($A23=0,0,+VLOOKUP($F23,spisak!$C$11:$F$30,3,FALSE))</f>
        <v>2016</v>
      </c>
      <c r="M23">
        <f>IF($A23=0,0,+VLOOKUP($F23,spisak!$C$11:$F$30,4,FALSE))</f>
        <v>2017</v>
      </c>
      <c r="N23" s="139" t="str">
        <f t="shared" ref="N23" si="15">+IF(A23=0,0,"2019")</f>
        <v>2019</v>
      </c>
      <c r="O23" s="121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3</v>
      </c>
      <c r="B24">
        <f t="shared" si="1"/>
        <v>21</v>
      </c>
      <c r="C24" s="120">
        <f>IF(A24=0,0,+spisak!A$4)</f>
        <v>62</v>
      </c>
      <c r="D24" t="str">
        <f>IF(A24=0,0,+spisak!C$4)</f>
        <v>Љубовија</v>
      </c>
      <c r="E24" s="158" t="e">
        <f>IF(A24=0,0,+spisak!#REF!)</f>
        <v>#REF!</v>
      </c>
      <c r="F24" t="str">
        <f>IF(A24=0,0,+VLOOKUP($A24,'по изворима и контима'!$A$12:D$499,4,FALSE))</f>
        <v>Рехабилитација пута В.Мајдан -М.Камен</v>
      </c>
      <c r="G24" t="str">
        <f>IF(A24=0,0,+VLOOKUP($A24,'по изворима и контима'!$A$12:G$499,5,FALSE))</f>
        <v>0701</v>
      </c>
      <c r="H24" t="str">
        <f>IF(A24=0,0,+VLOOKUP($A24,'по изворима и контима'!$A$12:H$499,6,FALSE))</f>
        <v>0701-П2</v>
      </c>
      <c r="I24">
        <f>IF(A24=0,0,+VLOOKUP($A24,'по изворима и контима'!$A$12:H$499,7,FALSE))</f>
        <v>511</v>
      </c>
      <c r="J24">
        <f>IF(A24=0,0,+VLOOKUP($A24,'по изворима и контима'!$A$12:I$499,8,FALSE))</f>
        <v>511200</v>
      </c>
      <c r="K24">
        <f>IF(B24=0,0,+VLOOKUP($A24,'по изворима и контима'!$A$12:J$499,9,FALSE))</f>
        <v>1</v>
      </c>
      <c r="L24">
        <f>IF($A24=0,0,+VLOOKUP($F24,spisak!$C$11:$F$30,3,FALSE))</f>
        <v>2016</v>
      </c>
      <c r="M24">
        <f>IF($A24=0,0,+VLOOKUP($F24,spisak!$C$11:$F$30,4,FALSE))</f>
        <v>2017</v>
      </c>
      <c r="N24" s="139" t="str">
        <f t="shared" ref="N24" si="16">+IF(A24=0,0,"nakon 2019")</f>
        <v>nakon 2019</v>
      </c>
      <c r="O24" s="121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4</v>
      </c>
      <c r="B25">
        <f t="shared" si="1"/>
        <v>22</v>
      </c>
      <c r="C25" s="120">
        <f>IF(A25=0,0,+spisak!A$4)</f>
        <v>62</v>
      </c>
      <c r="D25" t="str">
        <f>IF(A25=0,0,+spisak!C$4)</f>
        <v>Љубовија</v>
      </c>
      <c r="E25" s="158" t="e">
        <f>IF(A25=0,0,+spisak!#REF!)</f>
        <v>#REF!</v>
      </c>
      <c r="F25" t="str">
        <f>IF(A25=0,0,+VLOOKUP($A25,'по изворима и контима'!$A$12:D$499,4,FALSE))</f>
        <v>Реконструкција улице Стојана Чупића</v>
      </c>
      <c r="G25" t="str">
        <f>IF(A25=0,0,+VLOOKUP($A25,'по изворима и контима'!$A$12:G$499,5,FALSE))</f>
        <v>0701</v>
      </c>
      <c r="H25" t="str">
        <f>IF(A25=0,0,+VLOOKUP($A25,'по изворима и контима'!$A$12:H$499,6,FALSE))</f>
        <v>0701-П3</v>
      </c>
      <c r="I25">
        <f>IF(A25=0,0,+VLOOKUP($A25,'по изворима и контима'!$A$12:H$499,7,FALSE))</f>
        <v>511</v>
      </c>
      <c r="J25">
        <f>IF(A25=0,0,+VLOOKUP($A25,'по изворима и контима'!$A$12:I$499,8,FALSE))</f>
        <v>511200</v>
      </c>
      <c r="K25">
        <f>IF(B25=0,0,+VLOOKUP($A25,'по изворима и контима'!$A$12:J$499,9,FALSE))</f>
        <v>1</v>
      </c>
      <c r="L25">
        <f>IF($A25=0,0,+VLOOKUP($F25,spisak!$C$11:$F$30,3,FALSE))</f>
        <v>2017</v>
      </c>
      <c r="M25">
        <f>IF($A25=0,0,+VLOOKUP($F25,spisak!$C$11:$F$30,4,FALSE))</f>
        <v>2017</v>
      </c>
      <c r="N25" s="139" t="str">
        <f t="shared" ref="N25" si="17">+IF(A25=0,0,"do 2015")</f>
        <v>do 2015</v>
      </c>
      <c r="O25" s="121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4</v>
      </c>
      <c r="B26">
        <f t="shared" si="1"/>
        <v>23</v>
      </c>
      <c r="C26" s="120">
        <f>IF(A26=0,0,+spisak!A$4)</f>
        <v>62</v>
      </c>
      <c r="D26" t="str">
        <f>IF(A26=0,0,+spisak!C$4)</f>
        <v>Љубовија</v>
      </c>
      <c r="E26" s="158" t="e">
        <f>IF(A26=0,0,+spisak!#REF!)</f>
        <v>#REF!</v>
      </c>
      <c r="F26" t="str">
        <f>IF(A26=0,0,+VLOOKUP($A26,'по изворима и контима'!$A$12:D$499,4,FALSE))</f>
        <v>Реконструкција улице Стојана Чупића</v>
      </c>
      <c r="G26" t="str">
        <f>IF(A26=0,0,+VLOOKUP($A26,'по изворима и контима'!$A$12:G$499,5,FALSE))</f>
        <v>0701</v>
      </c>
      <c r="H26" t="str">
        <f>IF(A26=0,0,+VLOOKUP($A26,'по изворима и контима'!$A$12:H$499,6,FALSE))</f>
        <v>0701-П3</v>
      </c>
      <c r="I26">
        <f>IF(A26=0,0,+VLOOKUP($A26,'по изворима и контима'!$A$12:H$499,7,FALSE))</f>
        <v>511</v>
      </c>
      <c r="J26">
        <f>IF(A26=0,0,+VLOOKUP($A26,'по изворима и контима'!$A$12:I$499,8,FALSE))</f>
        <v>511200</v>
      </c>
      <c r="K26">
        <f>IF(B26=0,0,+VLOOKUP($A26,'по изворима и контима'!$A$12:J$499,9,FALSE))</f>
        <v>1</v>
      </c>
      <c r="L26">
        <f>IF($A26=0,0,+VLOOKUP($F26,spisak!$C$11:$F$30,3,FALSE))</f>
        <v>2017</v>
      </c>
      <c r="M26">
        <f>IF($A26=0,0,+VLOOKUP($F26,spisak!$C$11:$F$30,4,FALSE))</f>
        <v>2017</v>
      </c>
      <c r="N26" s="139" t="str">
        <f t="shared" ref="N26" si="19">+IF(A26=0,0,"2016-plan")</f>
        <v>2016-plan</v>
      </c>
      <c r="O26" s="121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4</v>
      </c>
      <c r="B27">
        <f t="shared" si="1"/>
        <v>24</v>
      </c>
      <c r="C27" s="120">
        <f>IF(A27=0,0,+spisak!A$4)</f>
        <v>62</v>
      </c>
      <c r="D27" t="str">
        <f>IF(A27=0,0,+spisak!C$4)</f>
        <v>Љубовија</v>
      </c>
      <c r="E27" s="158" t="e">
        <f>IF(A27=0,0,+spisak!#REF!)</f>
        <v>#REF!</v>
      </c>
      <c r="F27" t="str">
        <f>IF(A27=0,0,+VLOOKUP($A27,'по изворима и контима'!$A$12:D$499,4,FALSE))</f>
        <v>Реконструкција улице Стојана Чупића</v>
      </c>
      <c r="G27" t="str">
        <f>IF(A27=0,0,+VLOOKUP($A27,'по изворима и контима'!$A$12:G$499,5,FALSE))</f>
        <v>0701</v>
      </c>
      <c r="H27" t="str">
        <f>IF(A27=0,0,+VLOOKUP($A27,'по изворима и контима'!$A$12:H$499,6,FALSE))</f>
        <v>0701-П3</v>
      </c>
      <c r="I27">
        <f>IF(A27=0,0,+VLOOKUP($A27,'по изворима и контима'!$A$12:H$499,7,FALSE))</f>
        <v>511</v>
      </c>
      <c r="J27">
        <f>IF(A27=0,0,+VLOOKUP($A27,'по изворима и контима'!$A$12:I$499,8,FALSE))</f>
        <v>511200</v>
      </c>
      <c r="K27">
        <f>IF(B27=0,0,+VLOOKUP($A27,'по изворима и контима'!$A$12:J$499,9,FALSE))</f>
        <v>1</v>
      </c>
      <c r="L27">
        <f>IF($A27=0,0,+VLOOKUP($F27,spisak!$C$11:$F$30,3,FALSE))</f>
        <v>2017</v>
      </c>
      <c r="M27">
        <f>IF($A27=0,0,+VLOOKUP($F27,spisak!$C$11:$F$30,4,FALSE))</f>
        <v>2017</v>
      </c>
      <c r="N27" s="139" t="str">
        <f t="shared" ref="N27" si="20">+IF(A27=0,0,"2016-procena")</f>
        <v>2016-procena</v>
      </c>
      <c r="O27" s="121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4</v>
      </c>
      <c r="B28">
        <f t="shared" si="1"/>
        <v>25</v>
      </c>
      <c r="C28" s="120">
        <f>IF(A28=0,0,+spisak!A$4)</f>
        <v>62</v>
      </c>
      <c r="D28" t="str">
        <f>IF(A28=0,0,+spisak!C$4)</f>
        <v>Љубовија</v>
      </c>
      <c r="E28" s="158" t="e">
        <f>IF(A28=0,0,+spisak!#REF!)</f>
        <v>#REF!</v>
      </c>
      <c r="F28" t="str">
        <f>IF(A28=0,0,+VLOOKUP($A28,'по изворима и контима'!$A$12:D$499,4,FALSE))</f>
        <v>Реконструкција улице Стојана Чупића</v>
      </c>
      <c r="G28" t="str">
        <f>IF(A28=0,0,+VLOOKUP($A28,'по изворима и контима'!$A$12:G$499,5,FALSE))</f>
        <v>0701</v>
      </c>
      <c r="H28" t="str">
        <f>IF(A28=0,0,+VLOOKUP($A28,'по изворима и контима'!$A$12:H$499,6,FALSE))</f>
        <v>0701-П3</v>
      </c>
      <c r="I28">
        <f>IF(A28=0,0,+VLOOKUP($A28,'по изворима и контима'!$A$12:H$499,7,FALSE))</f>
        <v>511</v>
      </c>
      <c r="J28">
        <f>IF(A28=0,0,+VLOOKUP($A28,'по изворима и контима'!$A$12:I$499,8,FALSE))</f>
        <v>511200</v>
      </c>
      <c r="K28">
        <f>IF(B28=0,0,+VLOOKUP($A28,'по изворима и контима'!$A$12:J$499,9,FALSE))</f>
        <v>1</v>
      </c>
      <c r="L28">
        <f>IF($A28=0,0,+VLOOKUP($F28,spisak!$C$11:$F$30,3,FALSE))</f>
        <v>2017</v>
      </c>
      <c r="M28">
        <f>IF($A28=0,0,+VLOOKUP($F28,spisak!$C$11:$F$30,4,FALSE))</f>
        <v>2017</v>
      </c>
      <c r="N28" s="139" t="str">
        <f t="shared" ref="N28" si="21">+IF(A28=0,0,"2017")</f>
        <v>2017</v>
      </c>
      <c r="O28" s="121">
        <f>IF(A28=0,0,+VLOOKUP($A28,'по изворима и контима'!$A$12:R$499,COLUMN('по изворима и контима'!M:M),FALSE))</f>
        <v>14500000</v>
      </c>
    </row>
    <row r="29" spans="1:15">
      <c r="A29">
        <f t="shared" si="18"/>
        <v>4</v>
      </c>
      <c r="B29">
        <f t="shared" si="1"/>
        <v>26</v>
      </c>
      <c r="C29" s="120">
        <f>IF(A29=0,0,+spisak!A$4)</f>
        <v>62</v>
      </c>
      <c r="D29" t="str">
        <f>IF(A29=0,0,+spisak!C$4)</f>
        <v>Љубовија</v>
      </c>
      <c r="E29" s="158" t="e">
        <f>IF(A29=0,0,+spisak!#REF!)</f>
        <v>#REF!</v>
      </c>
      <c r="F29" t="str">
        <f>IF(A29=0,0,+VLOOKUP($A29,'по изворима и контима'!$A$12:D$499,4,FALSE))</f>
        <v>Реконструкција улице Стојана Чупића</v>
      </c>
      <c r="G29" t="str">
        <f>IF(A29=0,0,+VLOOKUP($A29,'по изворима и контима'!$A$12:G$499,5,FALSE))</f>
        <v>0701</v>
      </c>
      <c r="H29" t="str">
        <f>IF(A29=0,0,+VLOOKUP($A29,'по изворима и контима'!$A$12:H$499,6,FALSE))</f>
        <v>0701-П3</v>
      </c>
      <c r="I29">
        <f>IF(A29=0,0,+VLOOKUP($A29,'по изворима и контима'!$A$12:H$499,7,FALSE))</f>
        <v>511</v>
      </c>
      <c r="J29">
        <f>IF(A29=0,0,+VLOOKUP($A29,'по изворима и контима'!$A$12:I$499,8,FALSE))</f>
        <v>511200</v>
      </c>
      <c r="K29">
        <f>IF(B29=0,0,+VLOOKUP($A29,'по изворима и контима'!$A$12:J$499,9,FALSE))</f>
        <v>1</v>
      </c>
      <c r="L29">
        <f>IF($A29=0,0,+VLOOKUP($F29,spisak!$C$11:$F$30,3,FALSE))</f>
        <v>2017</v>
      </c>
      <c r="M29">
        <f>IF($A29=0,0,+VLOOKUP($F29,spisak!$C$11:$F$30,4,FALSE))</f>
        <v>2017</v>
      </c>
      <c r="N29" s="139" t="str">
        <f t="shared" ref="N29" si="22">+IF(A29=0,0,"2018")</f>
        <v>2018</v>
      </c>
      <c r="O29" s="121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4</v>
      </c>
      <c r="B30">
        <f t="shared" si="1"/>
        <v>27</v>
      </c>
      <c r="C30" s="120">
        <f>IF(A30=0,0,+spisak!A$4)</f>
        <v>62</v>
      </c>
      <c r="D30" t="str">
        <f>IF(A30=0,0,+spisak!C$4)</f>
        <v>Љубовија</v>
      </c>
      <c r="E30" s="158" t="e">
        <f>IF(A30=0,0,+spisak!#REF!)</f>
        <v>#REF!</v>
      </c>
      <c r="F30" t="str">
        <f>IF(A30=0,0,+VLOOKUP($A30,'по изворима и контима'!$A$12:D$499,4,FALSE))</f>
        <v>Реконструкција улице Стојана Чупића</v>
      </c>
      <c r="G30" t="str">
        <f>IF(A30=0,0,+VLOOKUP($A30,'по изворима и контима'!$A$12:G$499,5,FALSE))</f>
        <v>0701</v>
      </c>
      <c r="H30" t="str">
        <f>IF(A30=0,0,+VLOOKUP($A30,'по изворима и контима'!$A$12:H$499,6,FALSE))</f>
        <v>0701-П3</v>
      </c>
      <c r="I30">
        <f>IF(A30=0,0,+VLOOKUP($A30,'по изворима и контима'!$A$12:H$499,7,FALSE))</f>
        <v>511</v>
      </c>
      <c r="J30">
        <f>IF(A30=0,0,+VLOOKUP($A30,'по изворима и контима'!$A$12:I$499,8,FALSE))</f>
        <v>511200</v>
      </c>
      <c r="K30">
        <f>IF(B30=0,0,+VLOOKUP($A30,'по изворима и контима'!$A$12:J$499,9,FALSE))</f>
        <v>1</v>
      </c>
      <c r="L30">
        <f>IF($A30=0,0,+VLOOKUP($F30,spisak!$C$11:$F$30,3,FALSE))</f>
        <v>2017</v>
      </c>
      <c r="M30">
        <f>IF($A30=0,0,+VLOOKUP($F30,spisak!$C$11:$F$30,4,FALSE))</f>
        <v>2017</v>
      </c>
      <c r="N30" s="139" t="str">
        <f t="shared" ref="N30" si="23">+IF(A30=0,0,"2019")</f>
        <v>2019</v>
      </c>
      <c r="O30" s="121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4</v>
      </c>
      <c r="B31">
        <f t="shared" si="1"/>
        <v>28</v>
      </c>
      <c r="C31" s="120">
        <f>IF(A31=0,0,+spisak!A$4)</f>
        <v>62</v>
      </c>
      <c r="D31" t="str">
        <f>IF(A31=0,0,+spisak!C$4)</f>
        <v>Љубовија</v>
      </c>
      <c r="E31" s="158" t="e">
        <f>IF(A31=0,0,+spisak!#REF!)</f>
        <v>#REF!</v>
      </c>
      <c r="F31" t="str">
        <f>IF(A31=0,0,+VLOOKUP($A31,'по изворима и контима'!$A$12:D$499,4,FALSE))</f>
        <v>Реконструкција улице Стојана Чупића</v>
      </c>
      <c r="G31" t="str">
        <f>IF(A31=0,0,+VLOOKUP($A31,'по изворима и контима'!$A$12:G$499,5,FALSE))</f>
        <v>0701</v>
      </c>
      <c r="H31" t="str">
        <f>IF(A31=0,0,+VLOOKUP($A31,'по изворима и контима'!$A$12:H$499,6,FALSE))</f>
        <v>0701-П3</v>
      </c>
      <c r="I31">
        <f>IF(A31=0,0,+VLOOKUP($A31,'по изворима и контима'!$A$12:H$499,7,FALSE))</f>
        <v>511</v>
      </c>
      <c r="J31">
        <f>IF(A31=0,0,+VLOOKUP($A31,'по изворима и контима'!$A$12:I$499,8,FALSE))</f>
        <v>511200</v>
      </c>
      <c r="K31">
        <f>IF(B31=0,0,+VLOOKUP($A31,'по изворима и контима'!$A$12:J$499,9,FALSE))</f>
        <v>1</v>
      </c>
      <c r="L31">
        <f>IF($A31=0,0,+VLOOKUP($F31,spisak!$C$11:$F$30,3,FALSE))</f>
        <v>2017</v>
      </c>
      <c r="M31">
        <f>IF($A31=0,0,+VLOOKUP($F31,spisak!$C$11:$F$30,4,FALSE))</f>
        <v>2017</v>
      </c>
      <c r="N31" s="139" t="str">
        <f t="shared" ref="N31" si="24">+IF(A31=0,0,"nakon 2019")</f>
        <v>nakon 2019</v>
      </c>
      <c r="O31" s="121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5</v>
      </c>
      <c r="B32">
        <f t="shared" ref="B32:B52" si="25">+IF(A32&gt;0,+B31+1,0)</f>
        <v>29</v>
      </c>
      <c r="C32" s="120">
        <f>IF(A32=0,0,+spisak!A$4)</f>
        <v>62</v>
      </c>
      <c r="D32" t="str">
        <f>IF(A32=0,0,+spisak!C$4)</f>
        <v>Љубовија</v>
      </c>
      <c r="E32" s="158" t="e">
        <f>IF(A32=0,0,+spisak!#REF!)</f>
        <v>#REF!</v>
      </c>
      <c r="F32" t="str">
        <f>IF(A32=0,0,+VLOOKUP($A32,'по изворима и контима'!$A$12:D$499,4,FALSE))</f>
        <v>Магистрални цевовод Ушће - Грачаница</v>
      </c>
      <c r="G32" t="str">
        <f>IF(A32=0,0,+VLOOKUP($A32,'по изворима и контима'!$A$12:G$499,5,FALSE))</f>
        <v>1102</v>
      </c>
      <c r="H32" t="str">
        <f>IF(A32=0,0,+VLOOKUP($A32,'по изворима и контима'!$A$12:H$499,6,FALSE))</f>
        <v>1102-П1</v>
      </c>
      <c r="I32">
        <f>IF(A32=0,0,+VLOOKUP($A32,'по изворима и контима'!$A$12:H$499,7,FALSE))</f>
        <v>511</v>
      </c>
      <c r="J32">
        <f>IF(A32=0,0,+VLOOKUP($A32,'по изворима и контима'!$A$12:I$499,8,FALSE))</f>
        <v>511200</v>
      </c>
      <c r="K32">
        <f>IF(B32=0,0,+VLOOKUP($A32,'по изворима и контима'!$A$12:J$499,9,FALSE))</f>
        <v>1</v>
      </c>
      <c r="L32">
        <f>IF($A32=0,0,+VLOOKUP($F32,spisak!$C$11:$F$30,3,FALSE))</f>
        <v>2017</v>
      </c>
      <c r="M32">
        <f>IF($A32=0,0,+VLOOKUP($F32,spisak!$C$11:$F$30,4,FALSE))</f>
        <v>2018</v>
      </c>
      <c r="N32" s="139" t="str">
        <f t="shared" ref="N32" si="26">+IF(A32=0,0,"do 2015")</f>
        <v>do 2015</v>
      </c>
      <c r="O32" s="121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5</v>
      </c>
      <c r="B33">
        <f t="shared" si="25"/>
        <v>30</v>
      </c>
      <c r="C33" s="120">
        <f>IF(A33=0,0,+spisak!A$4)</f>
        <v>62</v>
      </c>
      <c r="D33" t="str">
        <f>IF(A33=0,0,+spisak!C$4)</f>
        <v>Љубовија</v>
      </c>
      <c r="E33" s="158" t="e">
        <f>IF(A33=0,0,+spisak!#REF!)</f>
        <v>#REF!</v>
      </c>
      <c r="F33" t="str">
        <f>IF(A33=0,0,+VLOOKUP($A33,'по изворима и контима'!$A$12:D$499,4,FALSE))</f>
        <v>Магистрални цевовод Ушће - Грачаница</v>
      </c>
      <c r="G33" t="str">
        <f>IF(A33=0,0,+VLOOKUP($A33,'по изворима и контима'!$A$12:G$499,5,FALSE))</f>
        <v>1102</v>
      </c>
      <c r="H33" t="str">
        <f>IF(A33=0,0,+VLOOKUP($A33,'по изворима и контима'!$A$12:H$499,6,FALSE))</f>
        <v>1102-П1</v>
      </c>
      <c r="I33">
        <f>IF(A33=0,0,+VLOOKUP($A33,'по изворима и контима'!$A$12:H$499,7,FALSE))</f>
        <v>511</v>
      </c>
      <c r="J33">
        <f>IF(A33=0,0,+VLOOKUP($A33,'по изворима и контима'!$A$12:I$499,8,FALSE))</f>
        <v>511200</v>
      </c>
      <c r="K33">
        <f>IF(B33=0,0,+VLOOKUP($A33,'по изворима и контима'!$A$12:J$499,9,FALSE))</f>
        <v>1</v>
      </c>
      <c r="L33">
        <f>IF($A33=0,0,+VLOOKUP($F33,spisak!$C$11:$F$30,3,FALSE))</f>
        <v>2017</v>
      </c>
      <c r="M33">
        <f>IF($A33=0,0,+VLOOKUP($F33,spisak!$C$11:$F$30,4,FALSE))</f>
        <v>2018</v>
      </c>
      <c r="N33" s="139" t="str">
        <f t="shared" ref="N33" si="28">+IF(A33=0,0,"2016-plan")</f>
        <v>2016-plan</v>
      </c>
      <c r="O33" s="121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5</v>
      </c>
      <c r="B34">
        <f t="shared" si="25"/>
        <v>31</v>
      </c>
      <c r="C34" s="120">
        <f>IF(A34=0,0,+spisak!A$4)</f>
        <v>62</v>
      </c>
      <c r="D34" t="str">
        <f>IF(A34=0,0,+spisak!C$4)</f>
        <v>Љубовија</v>
      </c>
      <c r="E34" s="158" t="e">
        <f>IF(A34=0,0,+spisak!#REF!)</f>
        <v>#REF!</v>
      </c>
      <c r="F34" t="str">
        <f>IF(A34=0,0,+VLOOKUP($A34,'по изворима и контима'!$A$12:D$499,4,FALSE))</f>
        <v>Магистрални цевовод Ушће - Грачаница</v>
      </c>
      <c r="G34" t="str">
        <f>IF(A34=0,0,+VLOOKUP($A34,'по изворима и контима'!$A$12:G$499,5,FALSE))</f>
        <v>1102</v>
      </c>
      <c r="H34" t="str">
        <f>IF(A34=0,0,+VLOOKUP($A34,'по изворима и контима'!$A$12:H$499,6,FALSE))</f>
        <v>1102-П1</v>
      </c>
      <c r="I34">
        <f>IF(A34=0,0,+VLOOKUP($A34,'по изворима и контима'!$A$12:H$499,7,FALSE))</f>
        <v>511</v>
      </c>
      <c r="J34">
        <f>IF(A34=0,0,+VLOOKUP($A34,'по изворима и контима'!$A$12:I$499,8,FALSE))</f>
        <v>511200</v>
      </c>
      <c r="K34">
        <f>IF(B34=0,0,+VLOOKUP($A34,'по изворима и контима'!$A$12:J$499,9,FALSE))</f>
        <v>1</v>
      </c>
      <c r="L34">
        <f>IF($A34=0,0,+VLOOKUP($F34,spisak!$C$11:$F$30,3,FALSE))</f>
        <v>2017</v>
      </c>
      <c r="M34">
        <f>IF($A34=0,0,+VLOOKUP($F34,spisak!$C$11:$F$30,4,FALSE))</f>
        <v>2018</v>
      </c>
      <c r="N34" s="139" t="str">
        <f t="shared" ref="N34" si="29">+IF(A34=0,0,"2016-procena")</f>
        <v>2016-procena</v>
      </c>
      <c r="O34" s="121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5</v>
      </c>
      <c r="B35">
        <f t="shared" si="25"/>
        <v>32</v>
      </c>
      <c r="C35" s="120">
        <f>IF(A35=0,0,+spisak!A$4)</f>
        <v>62</v>
      </c>
      <c r="D35" t="str">
        <f>IF(A35=0,0,+spisak!C$4)</f>
        <v>Љубовија</v>
      </c>
      <c r="E35" s="158" t="e">
        <f>IF(A35=0,0,+spisak!#REF!)</f>
        <v>#REF!</v>
      </c>
      <c r="F35" t="str">
        <f>IF(A35=0,0,+VLOOKUP($A35,'по изворима и контима'!$A$12:D$499,4,FALSE))</f>
        <v>Магистрални цевовод Ушће - Грачаница</v>
      </c>
      <c r="G35" t="str">
        <f>IF(A35=0,0,+VLOOKUP($A35,'по изворима и контима'!$A$12:G$499,5,FALSE))</f>
        <v>1102</v>
      </c>
      <c r="H35" t="str">
        <f>IF(A35=0,0,+VLOOKUP($A35,'по изворима и контима'!$A$12:H$499,6,FALSE))</f>
        <v>1102-П1</v>
      </c>
      <c r="I35">
        <f>IF(A35=0,0,+VLOOKUP($A35,'по изворима и контима'!$A$12:H$499,7,FALSE))</f>
        <v>511</v>
      </c>
      <c r="J35">
        <f>IF(A35=0,0,+VLOOKUP($A35,'по изворима и контима'!$A$12:I$499,8,FALSE))</f>
        <v>511200</v>
      </c>
      <c r="K35">
        <f>IF(B35=0,0,+VLOOKUP($A35,'по изворима и контима'!$A$12:J$499,9,FALSE))</f>
        <v>1</v>
      </c>
      <c r="L35">
        <f>IF($A35=0,0,+VLOOKUP($F35,spisak!$C$11:$F$30,3,FALSE))</f>
        <v>2017</v>
      </c>
      <c r="M35">
        <f>IF($A35=0,0,+VLOOKUP($F35,spisak!$C$11:$F$30,4,FALSE))</f>
        <v>2018</v>
      </c>
      <c r="N35" s="139" t="str">
        <f t="shared" ref="N35" si="30">+IF(A35=0,0,"2017")</f>
        <v>2017</v>
      </c>
      <c r="O35" s="121">
        <f>IF(A35=0,0,+VLOOKUP($A35,'по изворима и контима'!$A$12:R$499,COLUMN('по изворима и контима'!M:M),FALSE))</f>
        <v>18000000</v>
      </c>
    </row>
    <row r="36" spans="1:15">
      <c r="A36">
        <f t="shared" si="27"/>
        <v>5</v>
      </c>
      <c r="B36">
        <f t="shared" si="25"/>
        <v>33</v>
      </c>
      <c r="C36" s="120">
        <f>IF(A36=0,0,+spisak!A$4)</f>
        <v>62</v>
      </c>
      <c r="D36" t="str">
        <f>IF(A36=0,0,+spisak!C$4)</f>
        <v>Љубовија</v>
      </c>
      <c r="E36" s="158" t="e">
        <f>IF(A36=0,0,+spisak!#REF!)</f>
        <v>#REF!</v>
      </c>
      <c r="F36" t="str">
        <f>IF(A36=0,0,+VLOOKUP($A36,'по изворима и контима'!$A$12:D$499,4,FALSE))</f>
        <v>Магистрални цевовод Ушће - Грачаница</v>
      </c>
      <c r="G36" t="str">
        <f>IF(A36=0,0,+VLOOKUP($A36,'по изворима и контима'!$A$12:G$499,5,FALSE))</f>
        <v>1102</v>
      </c>
      <c r="H36" t="str">
        <f>IF(A36=0,0,+VLOOKUP($A36,'по изворима и контима'!$A$12:H$499,6,FALSE))</f>
        <v>1102-П1</v>
      </c>
      <c r="I36">
        <f>IF(A36=0,0,+VLOOKUP($A36,'по изворима и контима'!$A$12:H$499,7,FALSE))</f>
        <v>511</v>
      </c>
      <c r="J36">
        <f>IF(A36=0,0,+VLOOKUP($A36,'по изворима и контима'!$A$12:I$499,8,FALSE))</f>
        <v>511200</v>
      </c>
      <c r="K36">
        <f>IF(B36=0,0,+VLOOKUP($A36,'по изворима и контима'!$A$12:J$499,9,FALSE))</f>
        <v>1</v>
      </c>
      <c r="L36">
        <f>IF($A36=0,0,+VLOOKUP($F36,spisak!$C$11:$F$30,3,FALSE))</f>
        <v>2017</v>
      </c>
      <c r="M36">
        <f>IF($A36=0,0,+VLOOKUP($F36,spisak!$C$11:$F$30,4,FALSE))</f>
        <v>2018</v>
      </c>
      <c r="N36" s="139" t="str">
        <f t="shared" ref="N36" si="31">+IF(A36=0,0,"2018")</f>
        <v>2018</v>
      </c>
      <c r="O36" s="121">
        <f>IF(C36=0,0,+VLOOKUP($A36,'по изворима и контима'!$A$12:R$499,COLUMN('по изворима и контима'!N:N),FALSE))</f>
        <v>23000000</v>
      </c>
    </row>
    <row r="37" spans="1:15">
      <c r="A37">
        <f t="shared" si="27"/>
        <v>5</v>
      </c>
      <c r="B37">
        <f t="shared" si="25"/>
        <v>34</v>
      </c>
      <c r="C37" s="120">
        <f>IF(A37=0,0,+spisak!A$4)</f>
        <v>62</v>
      </c>
      <c r="D37" t="str">
        <f>IF(A37=0,0,+spisak!C$4)</f>
        <v>Љубовија</v>
      </c>
      <c r="E37" s="158" t="e">
        <f>IF(A37=0,0,+spisak!#REF!)</f>
        <v>#REF!</v>
      </c>
      <c r="F37" t="str">
        <f>IF(A37=0,0,+VLOOKUP($A37,'по изворима и контима'!$A$12:D$499,4,FALSE))</f>
        <v>Магистрални цевовод Ушће - Грачаница</v>
      </c>
      <c r="G37" t="str">
        <f>IF(A37=0,0,+VLOOKUP($A37,'по изворима и контима'!$A$12:G$499,5,FALSE))</f>
        <v>1102</v>
      </c>
      <c r="H37" t="str">
        <f>IF(A37=0,0,+VLOOKUP($A37,'по изворима и контима'!$A$12:H$499,6,FALSE))</f>
        <v>1102-П1</v>
      </c>
      <c r="I37">
        <f>IF(A37=0,0,+VLOOKUP($A37,'по изворима и контима'!$A$12:H$499,7,FALSE))</f>
        <v>511</v>
      </c>
      <c r="J37">
        <f>IF(A37=0,0,+VLOOKUP($A37,'по изворима и контима'!$A$12:I$499,8,FALSE))</f>
        <v>511200</v>
      </c>
      <c r="K37">
        <f>IF(B37=0,0,+VLOOKUP($A37,'по изворима и контима'!$A$12:J$499,9,FALSE))</f>
        <v>1</v>
      </c>
      <c r="L37">
        <f>IF($A37=0,0,+VLOOKUP($F37,spisak!$C$11:$F$30,3,FALSE))</f>
        <v>2017</v>
      </c>
      <c r="M37">
        <f>IF($A37=0,0,+VLOOKUP($F37,spisak!$C$11:$F$30,4,FALSE))</f>
        <v>2018</v>
      </c>
      <c r="N37" s="139" t="str">
        <f t="shared" ref="N37" si="32">+IF(A37=0,0,"2019")</f>
        <v>2019</v>
      </c>
      <c r="O37" s="121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5</v>
      </c>
      <c r="B38">
        <f t="shared" si="25"/>
        <v>35</v>
      </c>
      <c r="C38" s="120">
        <f>IF(A38=0,0,+spisak!A$4)</f>
        <v>62</v>
      </c>
      <c r="D38" t="str">
        <f>IF(A38=0,0,+spisak!C$4)</f>
        <v>Љубовија</v>
      </c>
      <c r="E38" s="158" t="e">
        <f>IF(A38=0,0,+spisak!#REF!)</f>
        <v>#REF!</v>
      </c>
      <c r="F38" t="str">
        <f>IF(A38=0,0,+VLOOKUP($A38,'по изворима и контима'!$A$12:D$499,4,FALSE))</f>
        <v>Магистрални цевовод Ушће - Грачаница</v>
      </c>
      <c r="G38" t="str">
        <f>IF(A38=0,0,+VLOOKUP($A38,'по изворима и контима'!$A$12:G$499,5,FALSE))</f>
        <v>1102</v>
      </c>
      <c r="H38" t="str">
        <f>IF(A38=0,0,+VLOOKUP($A38,'по изворима и контима'!$A$12:H$499,6,FALSE))</f>
        <v>1102-П1</v>
      </c>
      <c r="I38">
        <f>IF(A38=0,0,+VLOOKUP($A38,'по изворима и контима'!$A$12:H$499,7,FALSE))</f>
        <v>511</v>
      </c>
      <c r="J38">
        <f>IF(A38=0,0,+VLOOKUP($A38,'по изворима и контима'!$A$12:I$499,8,FALSE))</f>
        <v>511200</v>
      </c>
      <c r="K38">
        <f>IF(B38=0,0,+VLOOKUP($A38,'по изворима и контима'!$A$12:J$499,9,FALSE))</f>
        <v>1</v>
      </c>
      <c r="L38">
        <f>IF($A38=0,0,+VLOOKUP($F38,spisak!$C$11:$F$30,3,FALSE))</f>
        <v>2017</v>
      </c>
      <c r="M38">
        <f>IF($A38=0,0,+VLOOKUP($F38,spisak!$C$11:$F$30,4,FALSE))</f>
        <v>2018</v>
      </c>
      <c r="N38" s="139" t="str">
        <f t="shared" ref="N38" si="33">+IF(A38=0,0,"nakon 2019")</f>
        <v>nakon 2019</v>
      </c>
      <c r="O38" s="121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6</v>
      </c>
      <c r="B39">
        <f t="shared" si="25"/>
        <v>36</v>
      </c>
      <c r="C39" s="120">
        <f>IF(A39=0,0,+spisak!A$4)</f>
        <v>62</v>
      </c>
      <c r="D39" t="str">
        <f>IF(A39=0,0,+spisak!C$4)</f>
        <v>Љубовија</v>
      </c>
      <c r="E39" s="158" t="e">
        <f>IF(A39=0,0,+spisak!#REF!)</f>
        <v>#REF!</v>
      </c>
      <c r="F39" t="str">
        <f>IF(A39=0,0,+VLOOKUP($A39,'по изворима и контима'!$A$12:D$499,4,FALSE))</f>
        <v>Изградња колектора од Љубовије  до ППОВ Стара Љубовија</v>
      </c>
      <c r="G39" t="str">
        <f>IF(A39=0,0,+VLOOKUP($A39,'по изворима и контима'!$A$12:G$499,5,FALSE))</f>
        <v>0401</v>
      </c>
      <c r="H39" t="str">
        <f>IF(A39=0,0,+VLOOKUP($A39,'по изворима и контима'!$A$12:H$499,6,FALSE))</f>
        <v>0401-П1</v>
      </c>
      <c r="I39">
        <f>IF(A39=0,0,+VLOOKUP($A39,'по изворима и контима'!$A$12:H$499,7,FALSE))</f>
        <v>511</v>
      </c>
      <c r="J39">
        <f>IF(A39=0,0,+VLOOKUP($A39,'по изворима и контима'!$A$12:I$499,8,FALSE))</f>
        <v>511200</v>
      </c>
      <c r="K39">
        <f>IF(B39=0,0,+VLOOKUP($A39,'по изворима и контима'!$A$12:J$499,9,FALSE))</f>
        <v>1</v>
      </c>
      <c r="L39">
        <f>IF($A39=0,0,+VLOOKUP($F39,spisak!$C$11:$F$30,3,FALSE))</f>
        <v>2016</v>
      </c>
      <c r="M39">
        <f>IF($A39=0,0,+VLOOKUP($F39,spisak!$C$11:$F$30,4,FALSE))</f>
        <v>2017</v>
      </c>
      <c r="N39" s="139" t="str">
        <f t="shared" ref="N39" si="34">+IF(A39=0,0,"do 2015")</f>
        <v>do 2015</v>
      </c>
      <c r="O39" s="121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6</v>
      </c>
      <c r="B40">
        <f t="shared" si="25"/>
        <v>37</v>
      </c>
      <c r="C40" s="120">
        <f>IF(A40=0,0,+spisak!A$4)</f>
        <v>62</v>
      </c>
      <c r="D40" t="str">
        <f>IF(A40=0,0,+spisak!C$4)</f>
        <v>Љубовија</v>
      </c>
      <c r="E40" s="158" t="e">
        <f>IF(A40=0,0,+spisak!#REF!)</f>
        <v>#REF!</v>
      </c>
      <c r="F40" t="str">
        <f>IF(A40=0,0,+VLOOKUP($A40,'по изворима и контима'!$A$12:D$499,4,FALSE))</f>
        <v>Изградња колектора од Љубовије  до ППОВ Стара Љубовија</v>
      </c>
      <c r="G40" t="str">
        <f>IF(A40=0,0,+VLOOKUP($A40,'по изворима и контима'!$A$12:G$499,5,FALSE))</f>
        <v>0401</v>
      </c>
      <c r="H40" t="str">
        <f>IF(A40=0,0,+VLOOKUP($A40,'по изворима и контима'!$A$12:H$499,6,FALSE))</f>
        <v>0401-П1</v>
      </c>
      <c r="I40">
        <f>IF(A40=0,0,+VLOOKUP($A40,'по изворима и контима'!$A$12:H$499,7,FALSE))</f>
        <v>511</v>
      </c>
      <c r="J40">
        <f>IF(A40=0,0,+VLOOKUP($A40,'по изворима и контима'!$A$12:I$499,8,FALSE))</f>
        <v>511200</v>
      </c>
      <c r="K40">
        <f>IF(B40=0,0,+VLOOKUP($A40,'по изворима и контима'!$A$12:J$499,9,FALSE))</f>
        <v>1</v>
      </c>
      <c r="L40">
        <f>IF($A40=0,0,+VLOOKUP($F40,spisak!$C$11:$F$30,3,FALSE))</f>
        <v>2016</v>
      </c>
      <c r="M40">
        <f>IF($A40=0,0,+VLOOKUP($F40,spisak!$C$11:$F$30,4,FALSE))</f>
        <v>2017</v>
      </c>
      <c r="N40" s="139" t="str">
        <f t="shared" ref="N40" si="36">+IF(A40=0,0,"2016-plan")</f>
        <v>2016-plan</v>
      </c>
      <c r="O40" s="121">
        <f>IF(A40=0,0,+VLOOKUP($A40,'по изворима и контима'!$A$12:R$499,COLUMN('по изворима и контима'!K:K),FALSE))</f>
        <v>14500000</v>
      </c>
    </row>
    <row r="41" spans="1:15">
      <c r="A41">
        <f t="shared" si="35"/>
        <v>6</v>
      </c>
      <c r="B41">
        <f t="shared" si="25"/>
        <v>38</v>
      </c>
      <c r="C41" s="120">
        <f>IF(A41=0,0,+spisak!A$4)</f>
        <v>62</v>
      </c>
      <c r="D41" t="str">
        <f>IF(A41=0,0,+spisak!C$4)</f>
        <v>Љубовија</v>
      </c>
      <c r="E41" s="158" t="e">
        <f>IF(A41=0,0,+spisak!#REF!)</f>
        <v>#REF!</v>
      </c>
      <c r="F41" t="str">
        <f>IF(A41=0,0,+VLOOKUP($A41,'по изворима и контима'!$A$12:D$499,4,FALSE))</f>
        <v>Изградња колектора од Љубовије  до ППОВ Стара Љубовија</v>
      </c>
      <c r="G41" t="str">
        <f>IF(A41=0,0,+VLOOKUP($A41,'по изворима и контима'!$A$12:G$499,5,FALSE))</f>
        <v>0401</v>
      </c>
      <c r="H41" t="str">
        <f>IF(A41=0,0,+VLOOKUP($A41,'по изворима и контима'!$A$12:H$499,6,FALSE))</f>
        <v>0401-П1</v>
      </c>
      <c r="I41">
        <f>IF(A41=0,0,+VLOOKUP($A41,'по изворима и контима'!$A$12:H$499,7,FALSE))</f>
        <v>511</v>
      </c>
      <c r="J41">
        <f>IF(A41=0,0,+VLOOKUP($A41,'по изворима и контима'!$A$12:I$499,8,FALSE))</f>
        <v>511200</v>
      </c>
      <c r="K41">
        <f>IF(B41=0,0,+VLOOKUP($A41,'по изворима и контима'!$A$12:J$499,9,FALSE))</f>
        <v>1</v>
      </c>
      <c r="L41">
        <f>IF($A41=0,0,+VLOOKUP($F41,spisak!$C$11:$F$30,3,FALSE))</f>
        <v>2016</v>
      </c>
      <c r="M41">
        <f>IF($A41=0,0,+VLOOKUP($F41,spisak!$C$11:$F$30,4,FALSE))</f>
        <v>2017</v>
      </c>
      <c r="N41" s="139" t="str">
        <f t="shared" ref="N41" si="37">+IF(A41=0,0,"2016-procena")</f>
        <v>2016-procena</v>
      </c>
      <c r="O41" s="121">
        <f>IF(A41=0,0,+VLOOKUP($A41,'по изворима и контима'!$A$12:R$499,COLUMN('по изворима и контима'!L:L),FALSE))</f>
        <v>12500000</v>
      </c>
    </row>
    <row r="42" spans="1:15">
      <c r="A42">
        <f t="shared" si="35"/>
        <v>6</v>
      </c>
      <c r="B42">
        <f t="shared" si="25"/>
        <v>39</v>
      </c>
      <c r="C42" s="120">
        <f>IF(A42=0,0,+spisak!A$4)</f>
        <v>62</v>
      </c>
      <c r="D42" t="str">
        <f>IF(A42=0,0,+spisak!C$4)</f>
        <v>Љубовија</v>
      </c>
      <c r="E42" s="158" t="e">
        <f>IF(A42=0,0,+spisak!#REF!)</f>
        <v>#REF!</v>
      </c>
      <c r="F42" t="str">
        <f>IF(A42=0,0,+VLOOKUP($A42,'по изворима и контима'!$A$12:D$499,4,FALSE))</f>
        <v>Изградња колектора од Љубовије  до ППОВ Стара Љубовија</v>
      </c>
      <c r="G42" t="str">
        <f>IF(A42=0,0,+VLOOKUP($A42,'по изворима и контима'!$A$12:G$499,5,FALSE))</f>
        <v>0401</v>
      </c>
      <c r="H42" t="str">
        <f>IF(A42=0,0,+VLOOKUP($A42,'по изворима и контима'!$A$12:H$499,6,FALSE))</f>
        <v>0401-П1</v>
      </c>
      <c r="I42">
        <f>IF(A42=0,0,+VLOOKUP($A42,'по изворима и контима'!$A$12:H$499,7,FALSE))</f>
        <v>511</v>
      </c>
      <c r="J42">
        <f>IF(A42=0,0,+VLOOKUP($A42,'по изворима и контима'!$A$12:I$499,8,FALSE))</f>
        <v>511200</v>
      </c>
      <c r="K42">
        <f>IF(B42=0,0,+VLOOKUP($A42,'по изворима и контима'!$A$12:J$499,9,FALSE))</f>
        <v>1</v>
      </c>
      <c r="L42">
        <f>IF($A42=0,0,+VLOOKUP($F42,spisak!$C$11:$F$30,3,FALSE))</f>
        <v>2016</v>
      </c>
      <c r="M42">
        <f>IF($A42=0,0,+VLOOKUP($F42,spisak!$C$11:$F$30,4,FALSE))</f>
        <v>2017</v>
      </c>
      <c r="N42" s="139" t="str">
        <f t="shared" ref="N42" si="38">+IF(A42=0,0,"2017")</f>
        <v>2017</v>
      </c>
      <c r="O42" s="121">
        <f>IF(A42=0,0,+VLOOKUP($A42,'по изворима и контима'!$A$12:R$499,COLUMN('по изворима и контима'!M:M),FALSE))</f>
        <v>2000000</v>
      </c>
    </row>
    <row r="43" spans="1:15">
      <c r="A43">
        <f t="shared" si="35"/>
        <v>6</v>
      </c>
      <c r="B43">
        <f t="shared" si="25"/>
        <v>40</v>
      </c>
      <c r="C43" s="120">
        <f>IF(A43=0,0,+spisak!A$4)</f>
        <v>62</v>
      </c>
      <c r="D43" t="str">
        <f>IF(A43=0,0,+spisak!C$4)</f>
        <v>Љубовија</v>
      </c>
      <c r="E43" s="158" t="e">
        <f>IF(A43=0,0,+spisak!#REF!)</f>
        <v>#REF!</v>
      </c>
      <c r="F43" t="str">
        <f>IF(A43=0,0,+VLOOKUP($A43,'по изворима и контима'!$A$12:D$499,4,FALSE))</f>
        <v>Изградња колектора од Љубовије  до ППОВ Стара Љубовија</v>
      </c>
      <c r="G43" t="str">
        <f>IF(A43=0,0,+VLOOKUP($A43,'по изворима и контима'!$A$12:G$499,5,FALSE))</f>
        <v>0401</v>
      </c>
      <c r="H43" t="str">
        <f>IF(A43=0,0,+VLOOKUP($A43,'по изворима и контима'!$A$12:H$499,6,FALSE))</f>
        <v>0401-П1</v>
      </c>
      <c r="I43">
        <f>IF(A43=0,0,+VLOOKUP($A43,'по изворима и контима'!$A$12:H$499,7,FALSE))</f>
        <v>511</v>
      </c>
      <c r="J43">
        <f>IF(A43=0,0,+VLOOKUP($A43,'по изворима и контима'!$A$12:I$499,8,FALSE))</f>
        <v>511200</v>
      </c>
      <c r="K43">
        <f>IF(B43=0,0,+VLOOKUP($A43,'по изворима и контима'!$A$12:J$499,9,FALSE))</f>
        <v>1</v>
      </c>
      <c r="L43">
        <f>IF($A43=0,0,+VLOOKUP($F43,spisak!$C$11:$F$30,3,FALSE))</f>
        <v>2016</v>
      </c>
      <c r="M43">
        <f>IF($A43=0,0,+VLOOKUP($F43,spisak!$C$11:$F$30,4,FALSE))</f>
        <v>2017</v>
      </c>
      <c r="N43" s="139" t="str">
        <f t="shared" ref="N43" si="39">+IF(A43=0,0,"2018")</f>
        <v>2018</v>
      </c>
      <c r="O43" s="121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6</v>
      </c>
      <c r="B44">
        <f t="shared" si="25"/>
        <v>41</v>
      </c>
      <c r="C44" s="120">
        <f>IF(A44=0,0,+spisak!A$4)</f>
        <v>62</v>
      </c>
      <c r="D44" t="str">
        <f>IF(A44=0,0,+spisak!C$4)</f>
        <v>Љубовија</v>
      </c>
      <c r="E44" s="158" t="e">
        <f>IF(A44=0,0,+spisak!#REF!)</f>
        <v>#REF!</v>
      </c>
      <c r="F44" t="str">
        <f>IF(A44=0,0,+VLOOKUP($A44,'по изворима и контима'!$A$12:D$499,4,FALSE))</f>
        <v>Изградња колектора од Љубовије  до ППОВ Стара Љубовија</v>
      </c>
      <c r="G44" t="str">
        <f>IF(A44=0,0,+VLOOKUP($A44,'по изворима и контима'!$A$12:G$499,5,FALSE))</f>
        <v>0401</v>
      </c>
      <c r="H44" t="str">
        <f>IF(A44=0,0,+VLOOKUP($A44,'по изворима и контима'!$A$12:H$499,6,FALSE))</f>
        <v>0401-П1</v>
      </c>
      <c r="I44">
        <f>IF(A44=0,0,+VLOOKUP($A44,'по изворима и контима'!$A$12:H$499,7,FALSE))</f>
        <v>511</v>
      </c>
      <c r="J44">
        <f>IF(A44=0,0,+VLOOKUP($A44,'по изворима и контима'!$A$12:I$499,8,FALSE))</f>
        <v>511200</v>
      </c>
      <c r="K44">
        <f>IF(B44=0,0,+VLOOKUP($A44,'по изворима и контима'!$A$12:J$499,9,FALSE))</f>
        <v>1</v>
      </c>
      <c r="L44">
        <f>IF($A44=0,0,+VLOOKUP($F44,spisak!$C$11:$F$30,3,FALSE))</f>
        <v>2016</v>
      </c>
      <c r="M44">
        <f>IF($A44=0,0,+VLOOKUP($F44,spisak!$C$11:$F$30,4,FALSE))</f>
        <v>2017</v>
      </c>
      <c r="N44" s="139" t="str">
        <f t="shared" ref="N44" si="40">+IF(A44=0,0,"2019")</f>
        <v>2019</v>
      </c>
      <c r="O44" s="121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6</v>
      </c>
      <c r="B45">
        <f t="shared" si="25"/>
        <v>42</v>
      </c>
      <c r="C45" s="120">
        <f>IF(A45=0,0,+spisak!A$4)</f>
        <v>62</v>
      </c>
      <c r="D45" t="str">
        <f>IF(A45=0,0,+spisak!C$4)</f>
        <v>Љубовија</v>
      </c>
      <c r="E45" s="158" t="e">
        <f>IF(A45=0,0,+spisak!#REF!)</f>
        <v>#REF!</v>
      </c>
      <c r="F45" t="str">
        <f>IF(A45=0,0,+VLOOKUP($A45,'по изворима и контима'!$A$12:D$499,4,FALSE))</f>
        <v>Изградња колектора од Љубовије  до ППОВ Стара Љубовија</v>
      </c>
      <c r="G45" t="str">
        <f>IF(A45=0,0,+VLOOKUP($A45,'по изворима и контима'!$A$12:G$499,5,FALSE))</f>
        <v>0401</v>
      </c>
      <c r="H45" t="str">
        <f>IF(A45=0,0,+VLOOKUP($A45,'по изворима и контима'!$A$12:H$499,6,FALSE))</f>
        <v>0401-П1</v>
      </c>
      <c r="I45">
        <f>IF(A45=0,0,+VLOOKUP($A45,'по изворима и контима'!$A$12:H$499,7,FALSE))</f>
        <v>511</v>
      </c>
      <c r="J45">
        <f>IF(A45=0,0,+VLOOKUP($A45,'по изворима и контима'!$A$12:I$499,8,FALSE))</f>
        <v>511200</v>
      </c>
      <c r="K45">
        <f>IF(B45=0,0,+VLOOKUP($A45,'по изворима и контима'!$A$12:J$499,9,FALSE))</f>
        <v>1</v>
      </c>
      <c r="L45">
        <f>IF($A45=0,0,+VLOOKUP($F45,spisak!$C$11:$F$30,3,FALSE))</f>
        <v>2016</v>
      </c>
      <c r="M45">
        <f>IF($A45=0,0,+VLOOKUP($F45,spisak!$C$11:$F$30,4,FALSE))</f>
        <v>2017</v>
      </c>
      <c r="N45" s="139" t="str">
        <f t="shared" ref="N45" si="41">+IF(A45=0,0,"nakon 2019")</f>
        <v>nakon 2019</v>
      </c>
      <c r="O45" s="121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7</v>
      </c>
      <c r="B46">
        <f t="shared" si="25"/>
        <v>43</v>
      </c>
      <c r="C46" s="120">
        <f>IF(A46=0,0,+spisak!A$4)</f>
        <v>62</v>
      </c>
      <c r="D46" t="str">
        <f>IF(A46=0,0,+spisak!C$4)</f>
        <v>Љубовија</v>
      </c>
      <c r="E46" s="158" t="e">
        <f>IF(A46=0,0,+spisak!#REF!)</f>
        <v>#REF!</v>
      </c>
      <c r="F46" t="str">
        <f>IF(A46=0,0,+VLOOKUP($A46,'по изворима и контима'!$A$12:D$499,4,FALSE))</f>
        <v>Магистрални цевовод М.Мост - Мајдан</v>
      </c>
      <c r="G46" t="str">
        <f>IF(A46=0,0,+VLOOKUP($A46,'по изворима и контима'!$A$12:G$499,5,FALSE))</f>
        <v>1102</v>
      </c>
      <c r="H46" t="str">
        <f>IF(A46=0,0,+VLOOKUP($A46,'по изворима и контима'!$A$12:H$499,6,FALSE))</f>
        <v>0701-П2</v>
      </c>
      <c r="I46">
        <f>IF(A46=0,0,+VLOOKUP($A46,'по изворима и контима'!$A$12:H$499,7,FALSE))</f>
        <v>511</v>
      </c>
      <c r="J46">
        <f>IF(A46=0,0,+VLOOKUP($A46,'по изворима и контима'!$A$12:I$499,8,FALSE))</f>
        <v>511200</v>
      </c>
      <c r="K46">
        <f>IF(B46=0,0,+VLOOKUP($A46,'по изворима и контима'!$A$12:J$499,9,FALSE))</f>
        <v>1</v>
      </c>
      <c r="L46">
        <f>IF($A46=0,0,+VLOOKUP($F46,spisak!$C$11:$F$30,3,FALSE))</f>
        <v>2018</v>
      </c>
      <c r="M46">
        <f>IF($A46=0,0,+VLOOKUP($F46,spisak!$C$11:$F$30,4,FALSE))</f>
        <v>2018</v>
      </c>
      <c r="N46" s="139" t="str">
        <f t="shared" ref="N46" si="42">+IF(A46=0,0,"do 2015")</f>
        <v>do 2015</v>
      </c>
      <c r="O46" s="121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7</v>
      </c>
      <c r="B47">
        <f t="shared" si="25"/>
        <v>44</v>
      </c>
      <c r="C47" s="120">
        <f>IF(A47=0,0,+spisak!A$4)</f>
        <v>62</v>
      </c>
      <c r="D47" t="str">
        <f>IF(A47=0,0,+spisak!C$4)</f>
        <v>Љубовија</v>
      </c>
      <c r="E47" s="158" t="e">
        <f>IF(A47=0,0,+spisak!#REF!)</f>
        <v>#REF!</v>
      </c>
      <c r="F47" t="str">
        <f>IF(A47=0,0,+VLOOKUP($A47,'по изворима и контима'!$A$12:D$499,4,FALSE))</f>
        <v>Магистрални цевовод М.Мост - Мајдан</v>
      </c>
      <c r="G47" t="str">
        <f>IF(A47=0,0,+VLOOKUP($A47,'по изворима и контима'!$A$12:G$499,5,FALSE))</f>
        <v>1102</v>
      </c>
      <c r="H47" t="str">
        <f>IF(A47=0,0,+VLOOKUP($A47,'по изворима и контима'!$A$12:H$499,6,FALSE))</f>
        <v>0701-П2</v>
      </c>
      <c r="I47">
        <f>IF(A47=0,0,+VLOOKUP($A47,'по изворима и контима'!$A$12:H$499,7,FALSE))</f>
        <v>511</v>
      </c>
      <c r="J47">
        <f>IF(A47=0,0,+VLOOKUP($A47,'по изворима и контима'!$A$12:I$499,8,FALSE))</f>
        <v>511200</v>
      </c>
      <c r="K47">
        <f>IF(B47=0,0,+VLOOKUP($A47,'по изворима и контима'!$A$12:J$499,9,FALSE))</f>
        <v>1</v>
      </c>
      <c r="L47">
        <f>IF($A47=0,0,+VLOOKUP($F47,spisak!$C$11:$F$30,3,FALSE))</f>
        <v>2018</v>
      </c>
      <c r="M47">
        <f>IF($A47=0,0,+VLOOKUP($F47,spisak!$C$11:$F$30,4,FALSE))</f>
        <v>2018</v>
      </c>
      <c r="N47" s="139" t="str">
        <f t="shared" ref="N47" si="44">+IF(A47=0,0,"2016-plan")</f>
        <v>2016-plan</v>
      </c>
      <c r="O47" s="121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7</v>
      </c>
      <c r="B48">
        <f t="shared" si="25"/>
        <v>45</v>
      </c>
      <c r="C48" s="120">
        <f>IF(A48=0,0,+spisak!A$4)</f>
        <v>62</v>
      </c>
      <c r="D48" t="str">
        <f>IF(A48=0,0,+spisak!C$4)</f>
        <v>Љубовија</v>
      </c>
      <c r="E48" s="158" t="e">
        <f>IF(A48=0,0,+spisak!#REF!)</f>
        <v>#REF!</v>
      </c>
      <c r="F48" t="str">
        <f>IF(A48=0,0,+VLOOKUP($A48,'по изворима и контима'!$A$12:D$499,4,FALSE))</f>
        <v>Магистрални цевовод М.Мост - Мајдан</v>
      </c>
      <c r="G48" t="str">
        <f>IF(A48=0,0,+VLOOKUP($A48,'по изворима и контима'!$A$12:G$499,5,FALSE))</f>
        <v>1102</v>
      </c>
      <c r="H48" t="str">
        <f>IF(A48=0,0,+VLOOKUP($A48,'по изворима и контима'!$A$12:H$499,6,FALSE))</f>
        <v>0701-П2</v>
      </c>
      <c r="I48">
        <f>IF(A48=0,0,+VLOOKUP($A48,'по изворима и контима'!$A$12:H$499,7,FALSE))</f>
        <v>511</v>
      </c>
      <c r="J48">
        <f>IF(A48=0,0,+VLOOKUP($A48,'по изворима и контима'!$A$12:I$499,8,FALSE))</f>
        <v>511200</v>
      </c>
      <c r="K48">
        <f>IF(B48=0,0,+VLOOKUP($A48,'по изворима и контима'!$A$12:J$499,9,FALSE))</f>
        <v>1</v>
      </c>
      <c r="L48">
        <f>IF($A48=0,0,+VLOOKUP($F48,spisak!$C$11:$F$30,3,FALSE))</f>
        <v>2018</v>
      </c>
      <c r="M48">
        <f>IF($A48=0,0,+VLOOKUP($F48,spisak!$C$11:$F$30,4,FALSE))</f>
        <v>2018</v>
      </c>
      <c r="N48" s="139" t="str">
        <f t="shared" ref="N48" si="45">+IF(A48=0,0,"2016-procena")</f>
        <v>2016-procena</v>
      </c>
      <c r="O48" s="121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7</v>
      </c>
      <c r="B49">
        <f t="shared" si="25"/>
        <v>46</v>
      </c>
      <c r="C49" s="120">
        <f>IF(A49=0,0,+spisak!A$4)</f>
        <v>62</v>
      </c>
      <c r="D49" t="str">
        <f>IF(A49=0,0,+spisak!C$4)</f>
        <v>Љубовија</v>
      </c>
      <c r="E49" s="158" t="e">
        <f>IF(A49=0,0,+spisak!#REF!)</f>
        <v>#REF!</v>
      </c>
      <c r="F49" t="str">
        <f>IF(A49=0,0,+VLOOKUP($A49,'по изворима и контима'!$A$12:D$499,4,FALSE))</f>
        <v>Магистрални цевовод М.Мост - Мајдан</v>
      </c>
      <c r="G49" t="str">
        <f>IF(A49=0,0,+VLOOKUP($A49,'по изворима и контима'!$A$12:G$499,5,FALSE))</f>
        <v>1102</v>
      </c>
      <c r="H49" t="str">
        <f>IF(A49=0,0,+VLOOKUP($A49,'по изворима и контима'!$A$12:H$499,6,FALSE))</f>
        <v>0701-П2</v>
      </c>
      <c r="I49">
        <f>IF(A49=0,0,+VLOOKUP($A49,'по изворима и контима'!$A$12:H$499,7,FALSE))</f>
        <v>511</v>
      </c>
      <c r="J49">
        <f>IF(A49=0,0,+VLOOKUP($A49,'по изворима и контима'!$A$12:I$499,8,FALSE))</f>
        <v>511200</v>
      </c>
      <c r="K49">
        <f>IF(B49=0,0,+VLOOKUP($A49,'по изворима и контима'!$A$12:J$499,9,FALSE))</f>
        <v>1</v>
      </c>
      <c r="L49">
        <f>IF($A49=0,0,+VLOOKUP($F49,spisak!$C$11:$F$30,3,FALSE))</f>
        <v>2018</v>
      </c>
      <c r="M49">
        <f>IF($A49=0,0,+VLOOKUP($F49,spisak!$C$11:$F$30,4,FALSE))</f>
        <v>2018</v>
      </c>
      <c r="N49" s="139" t="str">
        <f t="shared" ref="N49" si="46">+IF(A49=0,0,"2017")</f>
        <v>2017</v>
      </c>
      <c r="O49" s="121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7</v>
      </c>
      <c r="B50">
        <f t="shared" si="25"/>
        <v>47</v>
      </c>
      <c r="C50" s="120">
        <f>IF(A50=0,0,+spisak!A$4)</f>
        <v>62</v>
      </c>
      <c r="D50" t="str">
        <f>IF(A50=0,0,+spisak!C$4)</f>
        <v>Љубовија</v>
      </c>
      <c r="E50" s="158" t="e">
        <f>IF(A50=0,0,+spisak!#REF!)</f>
        <v>#REF!</v>
      </c>
      <c r="F50" t="str">
        <f>IF(A50=0,0,+VLOOKUP($A50,'по изворима и контима'!$A$12:D$499,4,FALSE))</f>
        <v>Магистрални цевовод М.Мост - Мајдан</v>
      </c>
      <c r="G50" t="str">
        <f>IF(A50=0,0,+VLOOKUP($A50,'по изворима и контима'!$A$12:G$499,5,FALSE))</f>
        <v>1102</v>
      </c>
      <c r="H50" t="str">
        <f>IF(A50=0,0,+VLOOKUP($A50,'по изворима и контима'!$A$12:H$499,6,FALSE))</f>
        <v>0701-П2</v>
      </c>
      <c r="I50">
        <f>IF(A50=0,0,+VLOOKUP($A50,'по изворима и контима'!$A$12:H$499,7,FALSE))</f>
        <v>511</v>
      </c>
      <c r="J50">
        <f>IF(A50=0,0,+VLOOKUP($A50,'по изворима и контима'!$A$12:I$499,8,FALSE))</f>
        <v>511200</v>
      </c>
      <c r="K50">
        <f>IF(B50=0,0,+VLOOKUP($A50,'по изворима и контима'!$A$12:J$499,9,FALSE))</f>
        <v>1</v>
      </c>
      <c r="L50">
        <f>IF($A50=0,0,+VLOOKUP($F50,spisak!$C$11:$F$30,3,FALSE))</f>
        <v>2018</v>
      </c>
      <c r="M50">
        <f>IF($A50=0,0,+VLOOKUP($F50,spisak!$C$11:$F$30,4,FALSE))</f>
        <v>2018</v>
      </c>
      <c r="N50" s="139" t="str">
        <f t="shared" ref="N50" si="47">+IF(A50=0,0,"2018")</f>
        <v>2018</v>
      </c>
      <c r="O50" s="121">
        <f>IF(C50=0,0,+VLOOKUP($A50,'по изворима и контима'!$A$12:R$499,COLUMN('по изворима и контима'!N:N),FALSE))</f>
        <v>10000000</v>
      </c>
    </row>
    <row r="51" spans="1:15">
      <c r="A51">
        <f t="shared" si="43"/>
        <v>7</v>
      </c>
      <c r="B51">
        <f t="shared" si="25"/>
        <v>48</v>
      </c>
      <c r="C51" s="120">
        <f>IF(A51=0,0,+spisak!A$4)</f>
        <v>62</v>
      </c>
      <c r="D51" t="str">
        <f>IF(A51=0,0,+spisak!C$4)</f>
        <v>Љубовија</v>
      </c>
      <c r="E51" s="158" t="e">
        <f>IF(A51=0,0,+spisak!#REF!)</f>
        <v>#REF!</v>
      </c>
      <c r="F51" t="str">
        <f>IF(A51=0,0,+VLOOKUP($A51,'по изворима и контима'!$A$12:D$499,4,FALSE))</f>
        <v>Магистрални цевовод М.Мост - Мајдан</v>
      </c>
      <c r="G51" t="str">
        <f>IF(A51=0,0,+VLOOKUP($A51,'по изворима и контима'!$A$12:G$499,5,FALSE))</f>
        <v>1102</v>
      </c>
      <c r="H51" t="str">
        <f>IF(A51=0,0,+VLOOKUP($A51,'по изворима и контима'!$A$12:H$499,6,FALSE))</f>
        <v>0701-П2</v>
      </c>
      <c r="I51">
        <f>IF(A51=0,0,+VLOOKUP($A51,'по изворима и контима'!$A$12:H$499,7,FALSE))</f>
        <v>511</v>
      </c>
      <c r="J51">
        <f>IF(A51=0,0,+VLOOKUP($A51,'по изворима и контима'!$A$12:I$499,8,FALSE))</f>
        <v>511200</v>
      </c>
      <c r="K51">
        <f>IF(B51=0,0,+VLOOKUP($A51,'по изворима и контима'!$A$12:J$499,9,FALSE))</f>
        <v>1</v>
      </c>
      <c r="L51">
        <f>IF($A51=0,0,+VLOOKUP($F51,spisak!$C$11:$F$30,3,FALSE))</f>
        <v>2018</v>
      </c>
      <c r="M51">
        <f>IF($A51=0,0,+VLOOKUP($F51,spisak!$C$11:$F$30,4,FALSE))</f>
        <v>2018</v>
      </c>
      <c r="N51" s="139" t="str">
        <f t="shared" ref="N51" si="48">+IF(A51=0,0,"2019")</f>
        <v>2019</v>
      </c>
      <c r="O51" s="121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7</v>
      </c>
      <c r="B52">
        <f t="shared" si="25"/>
        <v>49</v>
      </c>
      <c r="C52" s="120">
        <f>IF(A52=0,0,+spisak!A$4)</f>
        <v>62</v>
      </c>
      <c r="D52" t="str">
        <f>IF(A52=0,0,+spisak!C$4)</f>
        <v>Љубовија</v>
      </c>
      <c r="E52" s="158" t="e">
        <f>IF(A52=0,0,+spisak!#REF!)</f>
        <v>#REF!</v>
      </c>
      <c r="F52" t="str">
        <f>IF(A52=0,0,+VLOOKUP($A52,'по изворима и контима'!$A$12:D$499,4,FALSE))</f>
        <v>Магистрални цевовод М.Мост - Мајдан</v>
      </c>
      <c r="G52" t="str">
        <f>IF(A52=0,0,+VLOOKUP($A52,'по изворима и контима'!$A$12:G$499,5,FALSE))</f>
        <v>1102</v>
      </c>
      <c r="H52" t="str">
        <f>IF(A52=0,0,+VLOOKUP($A52,'по изворима и контима'!$A$12:H$499,6,FALSE))</f>
        <v>0701-П2</v>
      </c>
      <c r="I52">
        <f>IF(A52=0,0,+VLOOKUP($A52,'по изворима и контима'!$A$12:H$499,7,FALSE))</f>
        <v>511</v>
      </c>
      <c r="J52">
        <f>IF(A52=0,0,+VLOOKUP($A52,'по изворима и контима'!$A$12:I$499,8,FALSE))</f>
        <v>511200</v>
      </c>
      <c r="K52">
        <f>IF(B52=0,0,+VLOOKUP($A52,'по изворима и контима'!$A$12:J$499,9,FALSE))</f>
        <v>1</v>
      </c>
      <c r="L52">
        <f>IF($A52=0,0,+VLOOKUP($F52,spisak!$C$11:$F$30,3,FALSE))</f>
        <v>2018</v>
      </c>
      <c r="M52">
        <f>IF($A52=0,0,+VLOOKUP($F52,spisak!$C$11:$F$30,4,FALSE))</f>
        <v>2018</v>
      </c>
      <c r="N52" s="139" t="str">
        <f t="shared" ref="N52" si="49">+IF(A52=0,0,"nakon 2019")</f>
        <v>nakon 2019</v>
      </c>
      <c r="O52" s="121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8</v>
      </c>
      <c r="B53">
        <f t="shared" si="1"/>
        <v>50</v>
      </c>
      <c r="C53" s="120">
        <f>IF(A53=0,0,+spisak!A$4)</f>
        <v>62</v>
      </c>
      <c r="D53" t="str">
        <f>IF(A53=0,0,+spisak!C$4)</f>
        <v>Љубовија</v>
      </c>
      <c r="E53" s="158" t="e">
        <f>IF(A53=0,0,+spisak!#REF!)</f>
        <v>#REF!</v>
      </c>
      <c r="F53" t="str">
        <f>IF(A53=0,0,+VLOOKUP($A53,'по изворима и контима'!$A$12:D$499,4,FALSE))</f>
        <v>Изградња пута Жичара - Т.Приседо - Разбојиште - Кошље</v>
      </c>
      <c r="G53" t="str">
        <f>IF(A53=0,0,+VLOOKUP($A53,'по изворима и контима'!$A$12:G$499,5,FALSE))</f>
        <v>0701</v>
      </c>
      <c r="H53" t="str">
        <f>IF(A53=0,0,+VLOOKUP($A53,'по изворима и контима'!$A$12:H$499,6,FALSE))</f>
        <v>0701-П4</v>
      </c>
      <c r="I53">
        <f>IF(A53=0,0,+VLOOKUP($A53,'по изворима и контима'!$A$12:H$499,7,FALSE))</f>
        <v>511</v>
      </c>
      <c r="J53">
        <f>IF(A53=0,0,+VLOOKUP($A53,'по изворима и контима'!$A$12:I$499,8,FALSE))</f>
        <v>511200</v>
      </c>
      <c r="K53">
        <f>IF(B53=0,0,+VLOOKUP($A53,'по изворима и контима'!$A$12:J$499,9,FALSE))</f>
        <v>1</v>
      </c>
      <c r="L53">
        <f>IF($A53=0,0,+VLOOKUP($F53,spisak!$C$11:$F$30,3,FALSE))</f>
        <v>2012</v>
      </c>
      <c r="M53">
        <f>IF($A53=0,0,+VLOOKUP($F53,spisak!$C$11:$F$30,4,FALSE))</f>
        <v>2019</v>
      </c>
      <c r="N53" s="139" t="str">
        <f t="shared" ref="N53" si="50">+IF(A53=0,0,"do 2015")</f>
        <v>do 2015</v>
      </c>
      <c r="O53" s="121">
        <f>IF(A53=0,0,+VLOOKUP($A53,'по изворима и контима'!$A$12:L$499,COLUMN('по изворима и контима'!J:J),FALSE))</f>
        <v>103617110</v>
      </c>
    </row>
    <row r="54" spans="1:15">
      <c r="A54">
        <f t="shared" ref="A54:A59" si="51">+A53</f>
        <v>8</v>
      </c>
      <c r="B54">
        <f t="shared" si="1"/>
        <v>51</v>
      </c>
      <c r="C54" s="120">
        <f>IF(A54=0,0,+spisak!A$4)</f>
        <v>62</v>
      </c>
      <c r="D54" t="str">
        <f>IF(A54=0,0,+spisak!C$4)</f>
        <v>Љубовија</v>
      </c>
      <c r="E54" s="158" t="e">
        <f>IF(A54=0,0,+spisak!#REF!)</f>
        <v>#REF!</v>
      </c>
      <c r="F54" t="str">
        <f>IF(A54=0,0,+VLOOKUP($A54,'по изворима и контима'!$A$12:D$499,4,FALSE))</f>
        <v>Изградња пута Жичара - Т.Приседо - Разбојиште - Кошље</v>
      </c>
      <c r="G54" t="str">
        <f>IF(A54=0,0,+VLOOKUP($A54,'по изворима и контима'!$A$12:G$499,5,FALSE))</f>
        <v>0701</v>
      </c>
      <c r="H54" t="str">
        <f>IF(A54=0,0,+VLOOKUP($A54,'по изворима и контима'!$A$12:H$499,6,FALSE))</f>
        <v>0701-П4</v>
      </c>
      <c r="I54">
        <f>IF(A54=0,0,+VLOOKUP($A54,'по изворима и контима'!$A$12:H$499,7,FALSE))</f>
        <v>511</v>
      </c>
      <c r="J54">
        <f>IF(A54=0,0,+VLOOKUP($A54,'по изворима и контима'!$A$12:I$499,8,FALSE))</f>
        <v>511200</v>
      </c>
      <c r="K54">
        <f>IF(B54=0,0,+VLOOKUP($A54,'по изворима и контима'!$A$12:J$499,9,FALSE))</f>
        <v>1</v>
      </c>
      <c r="L54">
        <f>IF($A54=0,0,+VLOOKUP($F54,spisak!$C$11:$F$30,3,FALSE))</f>
        <v>2012</v>
      </c>
      <c r="M54">
        <f>IF($A54=0,0,+VLOOKUP($F54,spisak!$C$11:$F$30,4,FALSE))</f>
        <v>2019</v>
      </c>
      <c r="N54" s="139" t="str">
        <f t="shared" ref="N54" si="52">+IF(A54=0,0,"2016-plan")</f>
        <v>2016-plan</v>
      </c>
      <c r="O54" s="121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8</v>
      </c>
      <c r="B55">
        <f t="shared" si="1"/>
        <v>52</v>
      </c>
      <c r="C55" s="120">
        <f>IF(A55=0,0,+spisak!A$4)</f>
        <v>62</v>
      </c>
      <c r="D55" t="str">
        <f>IF(A55=0,0,+spisak!C$4)</f>
        <v>Љубовија</v>
      </c>
      <c r="E55" s="158" t="e">
        <f>IF(A55=0,0,+spisak!#REF!)</f>
        <v>#REF!</v>
      </c>
      <c r="F55" t="str">
        <f>IF(A55=0,0,+VLOOKUP($A55,'по изворима и контима'!$A$12:D$499,4,FALSE))</f>
        <v>Изградња пута Жичара - Т.Приседо - Разбојиште - Кошље</v>
      </c>
      <c r="G55" t="str">
        <f>IF(A55=0,0,+VLOOKUP($A55,'по изворима и контима'!$A$12:G$499,5,FALSE))</f>
        <v>0701</v>
      </c>
      <c r="H55" t="str">
        <f>IF(A55=0,0,+VLOOKUP($A55,'по изворима и контима'!$A$12:H$499,6,FALSE))</f>
        <v>0701-П4</v>
      </c>
      <c r="I55">
        <f>IF(A55=0,0,+VLOOKUP($A55,'по изворима и контима'!$A$12:H$499,7,FALSE))</f>
        <v>511</v>
      </c>
      <c r="J55">
        <f>IF(A55=0,0,+VLOOKUP($A55,'по изворима и контима'!$A$12:I$499,8,FALSE))</f>
        <v>511200</v>
      </c>
      <c r="K55">
        <f>IF(B55=0,0,+VLOOKUP($A55,'по изворима и контима'!$A$12:J$499,9,FALSE))</f>
        <v>1</v>
      </c>
      <c r="L55">
        <f>IF($A55=0,0,+VLOOKUP($F55,spisak!$C$11:$F$30,3,FALSE))</f>
        <v>2012</v>
      </c>
      <c r="M55">
        <f>IF($A55=0,0,+VLOOKUP($F55,spisak!$C$11:$F$30,4,FALSE))</f>
        <v>2019</v>
      </c>
      <c r="N55" s="139" t="str">
        <f t="shared" ref="N55" si="53">+IF(A55=0,0,"2016-procena")</f>
        <v>2016-procena</v>
      </c>
      <c r="O55" s="121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8</v>
      </c>
      <c r="B56">
        <f t="shared" si="1"/>
        <v>53</v>
      </c>
      <c r="C56" s="120">
        <f>IF(A56=0,0,+spisak!A$4)</f>
        <v>62</v>
      </c>
      <c r="D56" t="str">
        <f>IF(A56=0,0,+spisak!C$4)</f>
        <v>Љубовија</v>
      </c>
      <c r="E56" s="158" t="e">
        <f>IF(A56=0,0,+spisak!#REF!)</f>
        <v>#REF!</v>
      </c>
      <c r="F56" t="str">
        <f>IF(A56=0,0,+VLOOKUP($A56,'по изворима и контима'!$A$12:D$499,4,FALSE))</f>
        <v>Изградња пута Жичара - Т.Приседо - Разбојиште - Кошље</v>
      </c>
      <c r="G56" t="str">
        <f>IF(A56=0,0,+VLOOKUP($A56,'по изворима и контима'!$A$12:G$499,5,FALSE))</f>
        <v>0701</v>
      </c>
      <c r="H56" t="str">
        <f>IF(A56=0,0,+VLOOKUP($A56,'по изворима и контима'!$A$12:H$499,6,FALSE))</f>
        <v>0701-П4</v>
      </c>
      <c r="I56">
        <f>IF(A56=0,0,+VLOOKUP($A56,'по изворима и контима'!$A$12:H$499,7,FALSE))</f>
        <v>511</v>
      </c>
      <c r="J56">
        <f>IF(A56=0,0,+VLOOKUP($A56,'по изворима и контима'!$A$12:I$499,8,FALSE))</f>
        <v>511200</v>
      </c>
      <c r="K56">
        <f>IF(B56=0,0,+VLOOKUP($A56,'по изворима и контима'!$A$12:J$499,9,FALSE))</f>
        <v>1</v>
      </c>
      <c r="L56">
        <f>IF($A56=0,0,+VLOOKUP($F56,spisak!$C$11:$F$30,3,FALSE))</f>
        <v>2012</v>
      </c>
      <c r="M56">
        <f>IF($A56=0,0,+VLOOKUP($F56,spisak!$C$11:$F$30,4,FALSE))</f>
        <v>2019</v>
      </c>
      <c r="N56" s="139" t="str">
        <f t="shared" ref="N56" si="54">+IF(A56=0,0,"2017")</f>
        <v>2017</v>
      </c>
      <c r="O56" s="121">
        <f>IF(A56=0,0,+VLOOKUP($A56,'по изворима и контима'!$A$12:R$499,COLUMN('по изворима и контима'!M:M),FALSE))</f>
        <v>10000000</v>
      </c>
    </row>
    <row r="57" spans="1:15">
      <c r="A57">
        <f t="shared" si="51"/>
        <v>8</v>
      </c>
      <c r="B57">
        <f t="shared" si="1"/>
        <v>54</v>
      </c>
      <c r="C57" s="120">
        <f>IF(A57=0,0,+spisak!A$4)</f>
        <v>62</v>
      </c>
      <c r="D57" t="str">
        <f>IF(A57=0,0,+spisak!C$4)</f>
        <v>Љубовија</v>
      </c>
      <c r="E57" s="158" t="e">
        <f>IF(A57=0,0,+spisak!#REF!)</f>
        <v>#REF!</v>
      </c>
      <c r="F57" t="str">
        <f>IF(A57=0,0,+VLOOKUP($A57,'по изворима и контима'!$A$12:D$499,4,FALSE))</f>
        <v>Изградња пута Жичара - Т.Приседо - Разбојиште - Кошље</v>
      </c>
      <c r="G57" t="str">
        <f>IF(A57=0,0,+VLOOKUP($A57,'по изворима и контима'!$A$12:G$499,5,FALSE))</f>
        <v>0701</v>
      </c>
      <c r="H57" t="str">
        <f>IF(A57=0,0,+VLOOKUP($A57,'по изворима и контима'!$A$12:H$499,6,FALSE))</f>
        <v>0701-П4</v>
      </c>
      <c r="I57">
        <f>IF(A57=0,0,+VLOOKUP($A57,'по изворима и контима'!$A$12:H$499,7,FALSE))</f>
        <v>511</v>
      </c>
      <c r="J57">
        <f>IF(A57=0,0,+VLOOKUP($A57,'по изворима и контима'!$A$12:I$499,8,FALSE))</f>
        <v>511200</v>
      </c>
      <c r="K57">
        <f>IF(B57=0,0,+VLOOKUP($A57,'по изворима и контима'!$A$12:J$499,9,FALSE))</f>
        <v>1</v>
      </c>
      <c r="L57">
        <f>IF($A57=0,0,+VLOOKUP($F57,spisak!$C$11:$F$30,3,FALSE))</f>
        <v>2012</v>
      </c>
      <c r="M57">
        <f>IF($A57=0,0,+VLOOKUP($F57,spisak!$C$11:$F$30,4,FALSE))</f>
        <v>2019</v>
      </c>
      <c r="N57" s="139" t="str">
        <f t="shared" ref="N57" si="55">+IF(A57=0,0,"2018")</f>
        <v>2018</v>
      </c>
      <c r="O57" s="121">
        <f>IF(C57=0,0,+VLOOKUP($A57,'по изворима и контима'!$A$12:R$499,COLUMN('по изворима и контима'!N:N),FALSE))</f>
        <v>74000000</v>
      </c>
    </row>
    <row r="58" spans="1:15">
      <c r="A58">
        <f t="shared" si="51"/>
        <v>8</v>
      </c>
      <c r="B58">
        <f t="shared" si="1"/>
        <v>55</v>
      </c>
      <c r="C58" s="120">
        <f>IF(A58=0,0,+spisak!A$4)</f>
        <v>62</v>
      </c>
      <c r="D58" t="str">
        <f>IF(A58=0,0,+spisak!C$4)</f>
        <v>Љубовија</v>
      </c>
      <c r="E58" s="158" t="e">
        <f>IF(A58=0,0,+spisak!#REF!)</f>
        <v>#REF!</v>
      </c>
      <c r="F58" t="str">
        <f>IF(A58=0,0,+VLOOKUP($A58,'по изворима и контима'!$A$12:D$499,4,FALSE))</f>
        <v>Изградња пута Жичара - Т.Приседо - Разбојиште - Кошље</v>
      </c>
      <c r="G58" t="str">
        <f>IF(A58=0,0,+VLOOKUP($A58,'по изворима и контима'!$A$12:G$499,5,FALSE))</f>
        <v>0701</v>
      </c>
      <c r="H58" t="str">
        <f>IF(A58=0,0,+VLOOKUP($A58,'по изворима и контима'!$A$12:H$499,6,FALSE))</f>
        <v>0701-П4</v>
      </c>
      <c r="I58">
        <f>IF(A58=0,0,+VLOOKUP($A58,'по изворима и контима'!$A$12:H$499,7,FALSE))</f>
        <v>511</v>
      </c>
      <c r="J58">
        <f>IF(A58=0,0,+VLOOKUP($A58,'по изворима и контима'!$A$12:I$499,8,FALSE))</f>
        <v>511200</v>
      </c>
      <c r="K58">
        <f>IF(B58=0,0,+VLOOKUP($A58,'по изворима и контима'!$A$12:J$499,9,FALSE))</f>
        <v>1</v>
      </c>
      <c r="L58">
        <f>IF($A58=0,0,+VLOOKUP($F58,spisak!$C$11:$F$30,3,FALSE))</f>
        <v>2012</v>
      </c>
      <c r="M58">
        <f>IF($A58=0,0,+VLOOKUP($F58,spisak!$C$11:$F$30,4,FALSE))</f>
        <v>2019</v>
      </c>
      <c r="N58" s="139" t="str">
        <f t="shared" ref="N58" si="56">+IF(A58=0,0,"2019")</f>
        <v>2019</v>
      </c>
      <c r="O58" s="121">
        <f>IF(C58=0,0,+VLOOKUP($A58,'по изворима и контима'!$A$12:R$499,COLUMN('по изворима и контима'!O:O),FALSE))</f>
        <v>36382890</v>
      </c>
    </row>
    <row r="59" spans="1:15">
      <c r="A59">
        <f t="shared" si="51"/>
        <v>8</v>
      </c>
      <c r="B59">
        <f t="shared" si="1"/>
        <v>56</v>
      </c>
      <c r="C59" s="120">
        <f>IF(A59=0,0,+spisak!A$4)</f>
        <v>62</v>
      </c>
      <c r="D59" t="str">
        <f>IF(A59=0,0,+spisak!C$4)</f>
        <v>Љубовија</v>
      </c>
      <c r="E59" s="158" t="e">
        <f>IF(A59=0,0,+spisak!#REF!)</f>
        <v>#REF!</v>
      </c>
      <c r="F59" t="str">
        <f>IF(A59=0,0,+VLOOKUP($A59,'по изворима и контима'!$A$12:D$499,4,FALSE))</f>
        <v>Изградња пута Жичара - Т.Приседо - Разбојиште - Кошље</v>
      </c>
      <c r="G59" t="str">
        <f>IF(A59=0,0,+VLOOKUP($A59,'по изворима и контима'!$A$12:G$499,5,FALSE))</f>
        <v>0701</v>
      </c>
      <c r="H59" t="str">
        <f>IF(A59=0,0,+VLOOKUP($A59,'по изворима и контима'!$A$12:H$499,6,FALSE))</f>
        <v>0701-П4</v>
      </c>
      <c r="I59">
        <f>IF(A59=0,0,+VLOOKUP($A59,'по изворима и контима'!$A$12:H$499,7,FALSE))</f>
        <v>511</v>
      </c>
      <c r="J59">
        <f>IF(A59=0,0,+VLOOKUP($A59,'по изворима и контима'!$A$12:I$499,8,FALSE))</f>
        <v>511200</v>
      </c>
      <c r="K59">
        <f>IF(B59=0,0,+VLOOKUP($A59,'по изворима и контима'!$A$12:J$499,9,FALSE))</f>
        <v>1</v>
      </c>
      <c r="L59">
        <f>IF($A59=0,0,+VLOOKUP($F59,spisak!$C$11:$F$30,3,FALSE))</f>
        <v>2012</v>
      </c>
      <c r="M59">
        <f>IF($A59=0,0,+VLOOKUP($F59,spisak!$C$11:$F$30,4,FALSE))</f>
        <v>2019</v>
      </c>
      <c r="N59" s="139" t="str">
        <f t="shared" ref="N59" si="57">+IF(A59=0,0,"nakon 2019")</f>
        <v>nakon 2019</v>
      </c>
      <c r="O59" s="121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9</v>
      </c>
      <c r="B67">
        <f t="shared" si="1"/>
        <v>1</v>
      </c>
      <c r="C67" s="120">
        <f>IF(A67=0,0,+spisak!A$4)</f>
        <v>62</v>
      </c>
      <c r="D67" t="str">
        <f>IF(A67=0,0,+spisak!C$4)</f>
        <v>Љубовија</v>
      </c>
      <c r="E67" s="158" t="e">
        <f>IF(A67=0,0,+spisak!#REF!)</f>
        <v>#REF!</v>
      </c>
      <c r="F67" t="str">
        <f>IF(A67=0,0,+VLOOKUP($A67,'по изворима и контима'!$A$12:D$499,4,FALSE))</f>
        <v>Рехабилитација Радничке улице</v>
      </c>
      <c r="G67" t="str">
        <f>IF(A67=0,0,+VLOOKUP($A67,'по изворима и контима'!$A$12:G$499,5,FALSE))</f>
        <v>0701</v>
      </c>
      <c r="H67" t="str">
        <f>IF(A67=0,0,+VLOOKUP($A67,'по изворима и контима'!$A$12:H$499,6,FALSE))</f>
        <v>0701-0002</v>
      </c>
      <c r="I67">
        <f>IF(A67=0,0,+VLOOKUP($A67,'по изворима и контима'!$A$12:H$499,7,FALSE))</f>
        <v>511</v>
      </c>
      <c r="J67">
        <f>IF(A67=0,0,+VLOOKUP($A67,'по изворима и контима'!$A$12:I$499,8,FALSE))</f>
        <v>511200</v>
      </c>
      <c r="K67">
        <f>IF(B67=0,0,+VLOOKUP($A67,'по изворима и контима'!$A$12:J$499,9,FALSE))</f>
        <v>1</v>
      </c>
      <c r="L67">
        <f>IF($A67=0,0,+VLOOKUP($F67,spisak!$C$11:$F$30,3,FALSE))</f>
        <v>2018</v>
      </c>
      <c r="M67">
        <f>IF($A67=0,0,+VLOOKUP($F67,spisak!$C$11:$F$30,4,FALSE))</f>
        <v>2018</v>
      </c>
      <c r="N67" s="139" t="str">
        <f t="shared" ref="N67" si="66">+IF(A67=0,0,"do 2015")</f>
        <v>do 2015</v>
      </c>
      <c r="O67" s="121">
        <f>IF(A67=0,0,+VLOOKUP($A67,'по изворима и контима'!$A$12:L$499,COLUMN('по изворима и контима'!J:J),FALSE))</f>
        <v>0</v>
      </c>
    </row>
    <row r="68" spans="1:15">
      <c r="A68">
        <f>+A67</f>
        <v>9</v>
      </c>
      <c r="B68">
        <f t="shared" si="1"/>
        <v>2</v>
      </c>
      <c r="C68" s="120">
        <f>IF(A68=0,0,+spisak!A$4)</f>
        <v>62</v>
      </c>
      <c r="D68" t="str">
        <f>IF(A68=0,0,+spisak!C$4)</f>
        <v>Љубовија</v>
      </c>
      <c r="E68" s="158" t="e">
        <f>IF(A68=0,0,+spisak!#REF!)</f>
        <v>#REF!</v>
      </c>
      <c r="F68" t="str">
        <f>IF(A68=0,0,+VLOOKUP($A68,'по изворима и контима'!$A$12:D$499,4,FALSE))</f>
        <v>Рехабилитација Радничке улице</v>
      </c>
      <c r="G68" t="str">
        <f>IF(A68=0,0,+VLOOKUP($A68,'по изворима и контима'!$A$12:G$499,5,FALSE))</f>
        <v>0701</v>
      </c>
      <c r="H68" t="str">
        <f>IF(A68=0,0,+VLOOKUP($A68,'по изворима и контима'!$A$12:H$499,6,FALSE))</f>
        <v>0701-0002</v>
      </c>
      <c r="I68">
        <f>IF(A68=0,0,+VLOOKUP($A68,'по изворима и контима'!$A$12:H$499,7,FALSE))</f>
        <v>511</v>
      </c>
      <c r="J68">
        <f>IF(A68=0,0,+VLOOKUP($A68,'по изворима и контима'!$A$12:I$499,8,FALSE))</f>
        <v>511200</v>
      </c>
      <c r="K68">
        <f>IF(B68=0,0,+VLOOKUP($A68,'по изворима и контима'!$A$12:J$499,9,FALSE))</f>
        <v>1</v>
      </c>
      <c r="L68">
        <f>IF($A68=0,0,+VLOOKUP($F68,spisak!$C$11:$F$30,3,FALSE))</f>
        <v>2018</v>
      </c>
      <c r="M68">
        <f>IF($A68=0,0,+VLOOKUP($F68,spisak!$C$11:$F$30,4,FALSE))</f>
        <v>2018</v>
      </c>
      <c r="N68" s="139" t="str">
        <f t="shared" ref="N68" si="67">+IF(A68=0,0,"2016-plan")</f>
        <v>2016-plan</v>
      </c>
      <c r="O68" s="121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9</v>
      </c>
      <c r="B69">
        <f t="shared" si="1"/>
        <v>3</v>
      </c>
      <c r="C69" s="120">
        <f>IF(A69=0,0,+spisak!A$4)</f>
        <v>62</v>
      </c>
      <c r="D69" t="str">
        <f>IF(A69=0,0,+spisak!C$4)</f>
        <v>Љубовија</v>
      </c>
      <c r="E69" s="158" t="e">
        <f>IF(A69=0,0,+spisak!#REF!)</f>
        <v>#REF!</v>
      </c>
      <c r="F69" t="str">
        <f>IF(A69=0,0,+VLOOKUP($A69,'по изворима и контима'!$A$12:D$499,4,FALSE))</f>
        <v>Рехабилитација Радничке улице</v>
      </c>
      <c r="G69" t="str">
        <f>IF(A69=0,0,+VLOOKUP($A69,'по изворима и контима'!$A$12:G$499,5,FALSE))</f>
        <v>0701</v>
      </c>
      <c r="H69" t="str">
        <f>IF(A69=0,0,+VLOOKUP($A69,'по изворима и контима'!$A$12:H$499,6,FALSE))</f>
        <v>0701-0002</v>
      </c>
      <c r="I69">
        <f>IF(A69=0,0,+VLOOKUP($A69,'по изворима и контима'!$A$12:H$499,7,FALSE))</f>
        <v>511</v>
      </c>
      <c r="J69">
        <f>IF(A69=0,0,+VLOOKUP($A69,'по изворима и контима'!$A$12:I$499,8,FALSE))</f>
        <v>511200</v>
      </c>
      <c r="K69">
        <f>IF(B69=0,0,+VLOOKUP($A69,'по изворима и контима'!$A$12:J$499,9,FALSE))</f>
        <v>1</v>
      </c>
      <c r="L69">
        <f>IF($A69=0,0,+VLOOKUP($F69,spisak!$C$11:$F$30,3,FALSE))</f>
        <v>2018</v>
      </c>
      <c r="M69">
        <f>IF($A69=0,0,+VLOOKUP($F69,spisak!$C$11:$F$30,4,FALSE))</f>
        <v>2018</v>
      </c>
      <c r="N69" s="139" t="str">
        <f t="shared" ref="N69" si="69">+IF(A69=0,0,"2016-procena")</f>
        <v>2016-procena</v>
      </c>
      <c r="O69" s="121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9</v>
      </c>
      <c r="B70">
        <f t="shared" si="1"/>
        <v>4</v>
      </c>
      <c r="C70" s="120">
        <f>IF(A70=0,0,+spisak!A$4)</f>
        <v>62</v>
      </c>
      <c r="D70" t="str">
        <f>IF(A70=0,0,+spisak!C$4)</f>
        <v>Љубовија</v>
      </c>
      <c r="E70" s="158" t="e">
        <f>IF(A70=0,0,+spisak!#REF!)</f>
        <v>#REF!</v>
      </c>
      <c r="F70" t="str">
        <f>IF(A70=0,0,+VLOOKUP($A70,'по изворима и контима'!$A$12:D$499,4,FALSE))</f>
        <v>Рехабилитација Радничке улице</v>
      </c>
      <c r="G70" t="str">
        <f>IF(A70=0,0,+VLOOKUP($A70,'по изворима и контима'!$A$12:G$499,5,FALSE))</f>
        <v>0701</v>
      </c>
      <c r="H70" t="str">
        <f>IF(A70=0,0,+VLOOKUP($A70,'по изворима и контима'!$A$12:H$499,6,FALSE))</f>
        <v>0701-0002</v>
      </c>
      <c r="I70">
        <f>IF(A70=0,0,+VLOOKUP($A70,'по изворима и контима'!$A$12:H$499,7,FALSE))</f>
        <v>511</v>
      </c>
      <c r="J70">
        <f>IF(A70=0,0,+VLOOKUP($A70,'по изворима и контима'!$A$12:I$499,8,FALSE))</f>
        <v>511200</v>
      </c>
      <c r="K70">
        <f>IF(B70=0,0,+VLOOKUP($A70,'по изворима и контима'!$A$12:J$499,9,FALSE))</f>
        <v>1</v>
      </c>
      <c r="L70">
        <f>IF($A70=0,0,+VLOOKUP($F70,spisak!$C$11:$F$30,3,FALSE))</f>
        <v>2018</v>
      </c>
      <c r="M70">
        <f>IF($A70=0,0,+VLOOKUP($F70,spisak!$C$11:$F$30,4,FALSE))</f>
        <v>2018</v>
      </c>
      <c r="N70" s="139" t="str">
        <f t="shared" ref="N70" si="70">+IF(A70=0,0,"2017")</f>
        <v>2017</v>
      </c>
      <c r="O70" s="121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9</v>
      </c>
      <c r="B71">
        <f t="shared" si="1"/>
        <v>5</v>
      </c>
      <c r="C71" s="120">
        <f>IF(A71=0,0,+spisak!A$4)</f>
        <v>62</v>
      </c>
      <c r="D71" t="str">
        <f>IF(A71=0,0,+spisak!C$4)</f>
        <v>Љубовија</v>
      </c>
      <c r="E71" s="158" t="e">
        <f>IF(A71=0,0,+spisak!#REF!)</f>
        <v>#REF!</v>
      </c>
      <c r="F71" t="str">
        <f>IF(A71=0,0,+VLOOKUP($A71,'по изворима и контима'!$A$12:D$499,4,FALSE))</f>
        <v>Рехабилитација Радничке улице</v>
      </c>
      <c r="G71" t="str">
        <f>IF(A71=0,0,+VLOOKUP($A71,'по изворима и контима'!$A$12:G$499,5,FALSE))</f>
        <v>0701</v>
      </c>
      <c r="H71" t="str">
        <f>IF(A71=0,0,+VLOOKUP($A71,'по изворима и контима'!$A$12:H$499,6,FALSE))</f>
        <v>0701-0002</v>
      </c>
      <c r="I71">
        <f>IF(A71=0,0,+VLOOKUP($A71,'по изворима и контима'!$A$12:H$499,7,FALSE))</f>
        <v>511</v>
      </c>
      <c r="J71">
        <f>IF(A71=0,0,+VLOOKUP($A71,'по изворима и контима'!$A$12:I$499,8,FALSE))</f>
        <v>511200</v>
      </c>
      <c r="K71">
        <f>IF(B71=0,0,+VLOOKUP($A71,'по изворима и контима'!$A$12:J$499,9,FALSE))</f>
        <v>1</v>
      </c>
      <c r="L71">
        <f>IF($A71=0,0,+VLOOKUP($F71,spisak!$C$11:$F$30,3,FALSE))</f>
        <v>2018</v>
      </c>
      <c r="M71">
        <f>IF($A71=0,0,+VLOOKUP($F71,spisak!$C$11:$F$30,4,FALSE))</f>
        <v>2018</v>
      </c>
      <c r="N71" s="139" t="str">
        <f t="shared" ref="N71" si="71">+IF(A71=0,0,"2018")</f>
        <v>2018</v>
      </c>
      <c r="O71" s="121">
        <f>IF(C71=0,0,+VLOOKUP($A71,'по изворима и контима'!$A$12:R$499,COLUMN('по изворима и контима'!N:N),FALSE))</f>
        <v>13000000</v>
      </c>
    </row>
    <row r="72" spans="1:15">
      <c r="A72">
        <f t="shared" si="68"/>
        <v>9</v>
      </c>
      <c r="B72">
        <f t="shared" ref="B72:B135" si="72">+IF(A72&gt;0,+B71+1,0)</f>
        <v>6</v>
      </c>
      <c r="C72" s="120">
        <f>IF(A72=0,0,+spisak!A$4)</f>
        <v>62</v>
      </c>
      <c r="D72" t="str">
        <f>IF(A72=0,0,+spisak!C$4)</f>
        <v>Љубовија</v>
      </c>
      <c r="E72" s="158" t="e">
        <f>IF(A72=0,0,+spisak!#REF!)</f>
        <v>#REF!</v>
      </c>
      <c r="F72" t="str">
        <f>IF(A72=0,0,+VLOOKUP($A72,'по изворима и контима'!$A$12:D$499,4,FALSE))</f>
        <v>Рехабилитација Радничке улице</v>
      </c>
      <c r="G72" t="str">
        <f>IF(A72=0,0,+VLOOKUP($A72,'по изворима и контима'!$A$12:G$499,5,FALSE))</f>
        <v>0701</v>
      </c>
      <c r="H72" t="str">
        <f>IF(A72=0,0,+VLOOKUP($A72,'по изворима и контима'!$A$12:H$499,6,FALSE))</f>
        <v>0701-0002</v>
      </c>
      <c r="I72">
        <f>IF(A72=0,0,+VLOOKUP($A72,'по изворима и контима'!$A$12:H$499,7,FALSE))</f>
        <v>511</v>
      </c>
      <c r="J72">
        <f>IF(A72=0,0,+VLOOKUP($A72,'по изворима и контима'!$A$12:I$499,8,FALSE))</f>
        <v>511200</v>
      </c>
      <c r="K72">
        <f>IF(B72=0,0,+VLOOKUP($A72,'по изворима и контима'!$A$12:J$499,9,FALSE))</f>
        <v>1</v>
      </c>
      <c r="L72">
        <f>IF($A72=0,0,+VLOOKUP($F72,spisak!$C$11:$F$30,3,FALSE))</f>
        <v>2018</v>
      </c>
      <c r="M72">
        <f>IF($A72=0,0,+VLOOKUP($F72,spisak!$C$11:$F$30,4,FALSE))</f>
        <v>2018</v>
      </c>
      <c r="N72" s="139" t="str">
        <f t="shared" ref="N72" si="73">+IF(A72=0,0,"2019")</f>
        <v>2019</v>
      </c>
      <c r="O72" s="121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9</v>
      </c>
      <c r="B73">
        <f t="shared" si="72"/>
        <v>7</v>
      </c>
      <c r="C73" s="120">
        <f>IF(A73=0,0,+spisak!A$4)</f>
        <v>62</v>
      </c>
      <c r="D73" t="str">
        <f>IF(A73=0,0,+spisak!C$4)</f>
        <v>Љубовија</v>
      </c>
      <c r="E73" s="158" t="e">
        <f>IF(A73=0,0,+spisak!#REF!)</f>
        <v>#REF!</v>
      </c>
      <c r="F73" t="str">
        <f>IF(A73=0,0,+VLOOKUP($A73,'по изворима и контима'!$A$12:D$499,4,FALSE))</f>
        <v>Рехабилитација Радничке улице</v>
      </c>
      <c r="G73" t="str">
        <f>IF(A73=0,0,+VLOOKUP($A73,'по изворима и контима'!$A$12:G$499,5,FALSE))</f>
        <v>0701</v>
      </c>
      <c r="H73" t="str">
        <f>IF(A73=0,0,+VLOOKUP($A73,'по изворима и контима'!$A$12:H$499,6,FALSE))</f>
        <v>0701-0002</v>
      </c>
      <c r="I73">
        <f>IF(A73=0,0,+VLOOKUP($A73,'по изворима и контима'!$A$12:H$499,7,FALSE))</f>
        <v>511</v>
      </c>
      <c r="J73">
        <f>IF(A73=0,0,+VLOOKUP($A73,'по изворима и контима'!$A$12:I$499,8,FALSE))</f>
        <v>511200</v>
      </c>
      <c r="K73">
        <f>IF(B73=0,0,+VLOOKUP($A73,'по изворима и контима'!$A$12:J$499,9,FALSE))</f>
        <v>1</v>
      </c>
      <c r="L73">
        <f>IF($A73=0,0,+VLOOKUP($F73,spisak!$C$11:$F$30,3,FALSE))</f>
        <v>2018</v>
      </c>
      <c r="M73">
        <f>IF($A73=0,0,+VLOOKUP($F73,spisak!$C$11:$F$30,4,FALSE))</f>
        <v>2018</v>
      </c>
      <c r="N73" s="139" t="str">
        <f t="shared" ref="N73" si="74">+IF(A73=0,0,"nakon 2019")</f>
        <v>nakon 2019</v>
      </c>
      <c r="O73" s="121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10</v>
      </c>
      <c r="B74">
        <f t="shared" si="72"/>
        <v>8</v>
      </c>
      <c r="C74" s="120">
        <f>IF(A74=0,0,+spisak!A$4)</f>
        <v>62</v>
      </c>
      <c r="D74" t="str">
        <f>IF(A74=0,0,+spisak!C$4)</f>
        <v>Љубовија</v>
      </c>
      <c r="E74" s="158" t="e">
        <f>IF(A74=0,0,+spisak!#REF!)</f>
        <v>#REF!</v>
      </c>
      <c r="F74" t="str">
        <f>IF(A74=0,0,+VLOOKUP($A74,'по изворима и контима'!$A$12:D$499,4,FALSE))</f>
        <v>Главни одводни колектор од Врхпоља до Кашица</v>
      </c>
      <c r="G74" t="str">
        <f>IF(A74=0,0,+VLOOKUP($A74,'по изворима и контима'!$A$12:G$499,5,FALSE))</f>
        <v>0401</v>
      </c>
      <c r="H74" t="str">
        <f>IF(A74=0,0,+VLOOKUP($A74,'по изворима и контима'!$A$12:H$499,6,FALSE))</f>
        <v>0401-004</v>
      </c>
      <c r="I74">
        <f>IF(A74=0,0,+VLOOKUP($A74,'по изворима и контима'!$A$12:H$499,7,FALSE))</f>
        <v>511</v>
      </c>
      <c r="J74">
        <f>IF(A74=0,0,+VLOOKUP($A74,'по изворима и контима'!$A$12:I$499,8,FALSE))</f>
        <v>511200</v>
      </c>
      <c r="K74">
        <f>IF(B74=0,0,+VLOOKUP($A74,'по изворима и контима'!$A$12:J$499,9,FALSE))</f>
        <v>1</v>
      </c>
      <c r="L74">
        <f>IF($A74=0,0,+VLOOKUP($F74,spisak!$C$11:$F$30,3,FALSE))</f>
        <v>2018</v>
      </c>
      <c r="M74">
        <f>IF($A74=0,0,+VLOOKUP($F74,spisak!$C$11:$F$30,4,FALSE))</f>
        <v>2019</v>
      </c>
      <c r="N74" s="139" t="str">
        <f t="shared" ref="N74" si="75">+IF(A74=0,0,"do 2015")</f>
        <v>do 2015</v>
      </c>
      <c r="O74" s="121">
        <f>IF(A74=0,0,+VLOOKUP($A74,'по изворима и контима'!$A$12:L$499,COLUMN('по изворима и контима'!J:J),FALSE))</f>
        <v>0</v>
      </c>
    </row>
    <row r="75" spans="1:15">
      <c r="A75">
        <f>+A74</f>
        <v>10</v>
      </c>
      <c r="B75">
        <f t="shared" si="72"/>
        <v>9</v>
      </c>
      <c r="C75" s="120">
        <f>IF(A75=0,0,+spisak!A$4)</f>
        <v>62</v>
      </c>
      <c r="D75" t="str">
        <f>IF(A75=0,0,+spisak!C$4)</f>
        <v>Љубовија</v>
      </c>
      <c r="E75" s="158" t="e">
        <f>IF(A75=0,0,+spisak!#REF!)</f>
        <v>#REF!</v>
      </c>
      <c r="F75" t="str">
        <f>IF(A75=0,0,+VLOOKUP($A75,'по изворима и контима'!$A$12:D$499,4,FALSE))</f>
        <v>Главни одводни колектор од Врхпоља до Кашица</v>
      </c>
      <c r="G75" t="str">
        <f>IF(A75=0,0,+VLOOKUP($A75,'по изворима и контима'!$A$12:G$499,5,FALSE))</f>
        <v>0401</v>
      </c>
      <c r="H75" t="str">
        <f>IF(A75=0,0,+VLOOKUP($A75,'по изворима и контима'!$A$12:H$499,6,FALSE))</f>
        <v>0401-004</v>
      </c>
      <c r="I75">
        <f>IF(A75=0,0,+VLOOKUP($A75,'по изворима и контима'!$A$12:H$499,7,FALSE))</f>
        <v>511</v>
      </c>
      <c r="J75">
        <f>IF(A75=0,0,+VLOOKUP($A75,'по изворима и контима'!$A$12:I$499,8,FALSE))</f>
        <v>511200</v>
      </c>
      <c r="K75">
        <f>IF(B75=0,0,+VLOOKUP($A75,'по изворима и контима'!$A$12:J$499,9,FALSE))</f>
        <v>1</v>
      </c>
      <c r="L75">
        <f>IF($A75=0,0,+VLOOKUP($F75,spisak!$C$11:$F$30,3,FALSE))</f>
        <v>2018</v>
      </c>
      <c r="M75">
        <f>IF($A75=0,0,+VLOOKUP($F75,spisak!$C$11:$F$30,4,FALSE))</f>
        <v>2019</v>
      </c>
      <c r="N75" s="139" t="str">
        <f t="shared" ref="N75" si="76">+IF(A75=0,0,"2016-plan")</f>
        <v>2016-plan</v>
      </c>
      <c r="O75" s="121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10</v>
      </c>
      <c r="B76">
        <f t="shared" si="72"/>
        <v>10</v>
      </c>
      <c r="C76" s="120">
        <f>IF(A76=0,0,+spisak!A$4)</f>
        <v>62</v>
      </c>
      <c r="D76" t="str">
        <f>IF(A76=0,0,+spisak!C$4)</f>
        <v>Љубовија</v>
      </c>
      <c r="E76" s="158" t="e">
        <f>IF(A76=0,0,+spisak!#REF!)</f>
        <v>#REF!</v>
      </c>
      <c r="F76" t="str">
        <f>IF(A76=0,0,+VLOOKUP($A76,'по изворима и контима'!$A$12:D$499,4,FALSE))</f>
        <v>Главни одводни колектор од Врхпоља до Кашица</v>
      </c>
      <c r="G76" t="str">
        <f>IF(A76=0,0,+VLOOKUP($A76,'по изворима и контима'!$A$12:G$499,5,FALSE))</f>
        <v>0401</v>
      </c>
      <c r="H76" t="str">
        <f>IF(A76=0,0,+VLOOKUP($A76,'по изворима и контима'!$A$12:H$499,6,FALSE))</f>
        <v>0401-004</v>
      </c>
      <c r="I76">
        <f>IF(A76=0,0,+VLOOKUP($A76,'по изворима и контима'!$A$12:H$499,7,FALSE))</f>
        <v>511</v>
      </c>
      <c r="J76">
        <f>IF(A76=0,0,+VLOOKUP($A76,'по изворима и контима'!$A$12:I$499,8,FALSE))</f>
        <v>511200</v>
      </c>
      <c r="K76">
        <f>IF(B76=0,0,+VLOOKUP($A76,'по изворима и контима'!$A$12:J$499,9,FALSE))</f>
        <v>1</v>
      </c>
      <c r="L76">
        <f>IF($A76=0,0,+VLOOKUP($F76,spisak!$C$11:$F$30,3,FALSE))</f>
        <v>2018</v>
      </c>
      <c r="M76">
        <f>IF($A76=0,0,+VLOOKUP($F76,spisak!$C$11:$F$30,4,FALSE))</f>
        <v>2019</v>
      </c>
      <c r="N76" s="139" t="str">
        <f t="shared" ref="N76" si="77">+IF(A76=0,0,"2016-procena")</f>
        <v>2016-procena</v>
      </c>
      <c r="O76" s="121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10</v>
      </c>
      <c r="B77">
        <f t="shared" si="72"/>
        <v>11</v>
      </c>
      <c r="C77" s="120">
        <f>IF(A77=0,0,+spisak!A$4)</f>
        <v>62</v>
      </c>
      <c r="D77" t="str">
        <f>IF(A77=0,0,+spisak!C$4)</f>
        <v>Љубовија</v>
      </c>
      <c r="E77" s="158" t="e">
        <f>IF(A77=0,0,+spisak!#REF!)</f>
        <v>#REF!</v>
      </c>
      <c r="F77" t="str">
        <f>IF(A77=0,0,+VLOOKUP($A77,'по изворима и контима'!$A$12:D$499,4,FALSE))</f>
        <v>Главни одводни колектор од Врхпоља до Кашица</v>
      </c>
      <c r="G77" t="str">
        <f>IF(A77=0,0,+VLOOKUP($A77,'по изворима и контима'!$A$12:G$499,5,FALSE))</f>
        <v>0401</v>
      </c>
      <c r="H77" t="str">
        <f>IF(A77=0,0,+VLOOKUP($A77,'по изворима и контима'!$A$12:H$499,6,FALSE))</f>
        <v>0401-004</v>
      </c>
      <c r="I77">
        <f>IF(A77=0,0,+VLOOKUP($A77,'по изворима и контима'!$A$12:H$499,7,FALSE))</f>
        <v>511</v>
      </c>
      <c r="J77">
        <f>IF(A77=0,0,+VLOOKUP($A77,'по изворима и контима'!$A$12:I$499,8,FALSE))</f>
        <v>511200</v>
      </c>
      <c r="K77">
        <f>IF(B77=0,0,+VLOOKUP($A77,'по изворима и контима'!$A$12:J$499,9,FALSE))</f>
        <v>1</v>
      </c>
      <c r="L77">
        <f>IF($A77=0,0,+VLOOKUP($F77,spisak!$C$11:$F$30,3,FALSE))</f>
        <v>2018</v>
      </c>
      <c r="M77">
        <f>IF($A77=0,0,+VLOOKUP($F77,spisak!$C$11:$F$30,4,FALSE))</f>
        <v>2019</v>
      </c>
      <c r="N77" s="139" t="str">
        <f t="shared" ref="N77" si="78">+IF(A77=0,0,"2017")</f>
        <v>2017</v>
      </c>
      <c r="O77" s="121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10</v>
      </c>
      <c r="B78">
        <f t="shared" si="72"/>
        <v>12</v>
      </c>
      <c r="C78" s="120">
        <f>IF(A78=0,0,+spisak!A$4)</f>
        <v>62</v>
      </c>
      <c r="D78" t="str">
        <f>IF(A78=0,0,+spisak!C$4)</f>
        <v>Љубовија</v>
      </c>
      <c r="E78" s="158" t="e">
        <f>IF(A78=0,0,+spisak!#REF!)</f>
        <v>#REF!</v>
      </c>
      <c r="F78" t="str">
        <f>IF(A78=0,0,+VLOOKUP($A78,'по изворима и контима'!$A$12:D$499,4,FALSE))</f>
        <v>Главни одводни колектор од Врхпоља до Кашица</v>
      </c>
      <c r="G78" t="str">
        <f>IF(A78=0,0,+VLOOKUP($A78,'по изворима и контима'!$A$12:G$499,5,FALSE))</f>
        <v>0401</v>
      </c>
      <c r="H78" t="str">
        <f>IF(A78=0,0,+VLOOKUP($A78,'по изворима и контима'!$A$12:H$499,6,FALSE))</f>
        <v>0401-004</v>
      </c>
      <c r="I78">
        <f>IF(A78=0,0,+VLOOKUP($A78,'по изворима и контима'!$A$12:H$499,7,FALSE))</f>
        <v>511</v>
      </c>
      <c r="J78">
        <f>IF(A78=0,0,+VLOOKUP($A78,'по изворима и контима'!$A$12:I$499,8,FALSE))</f>
        <v>511200</v>
      </c>
      <c r="K78">
        <f>IF(B78=0,0,+VLOOKUP($A78,'по изворима и контима'!$A$12:J$499,9,FALSE))</f>
        <v>1</v>
      </c>
      <c r="L78">
        <f>IF($A78=0,0,+VLOOKUP($F78,spisak!$C$11:$F$30,3,FALSE))</f>
        <v>2018</v>
      </c>
      <c r="M78">
        <f>IF($A78=0,0,+VLOOKUP($F78,spisak!$C$11:$F$30,4,FALSE))</f>
        <v>2019</v>
      </c>
      <c r="N78" s="139" t="str">
        <f t="shared" ref="N78" si="79">+IF(A78=0,0,"2018")</f>
        <v>2018</v>
      </c>
      <c r="O78" s="121">
        <f>IF(C78=0,0,+VLOOKUP($A78,'по изворима и контима'!$A$12:R$499,COLUMN('по изворима и контима'!N:N),FALSE))</f>
        <v>22000000</v>
      </c>
    </row>
    <row r="79" spans="1:15">
      <c r="A79">
        <f t="shared" si="68"/>
        <v>10</v>
      </c>
      <c r="B79">
        <f t="shared" si="72"/>
        <v>13</v>
      </c>
      <c r="C79" s="120">
        <f>IF(A79=0,0,+spisak!A$4)</f>
        <v>62</v>
      </c>
      <c r="D79" t="str">
        <f>IF(A79=0,0,+spisak!C$4)</f>
        <v>Љубовија</v>
      </c>
      <c r="E79" s="158" t="e">
        <f>IF(A79=0,0,+spisak!#REF!)</f>
        <v>#REF!</v>
      </c>
      <c r="F79" t="str">
        <f>IF(A79=0,0,+VLOOKUP($A79,'по изворима и контима'!$A$12:D$499,4,FALSE))</f>
        <v>Главни одводни колектор од Врхпоља до Кашица</v>
      </c>
      <c r="G79" t="str">
        <f>IF(A79=0,0,+VLOOKUP($A79,'по изворима и контима'!$A$12:G$499,5,FALSE))</f>
        <v>0401</v>
      </c>
      <c r="H79" t="str">
        <f>IF(A79=0,0,+VLOOKUP($A79,'по изворима и контима'!$A$12:H$499,6,FALSE))</f>
        <v>0401-004</v>
      </c>
      <c r="I79">
        <f>IF(A79=0,0,+VLOOKUP($A79,'по изворима и контима'!$A$12:H$499,7,FALSE))</f>
        <v>511</v>
      </c>
      <c r="J79">
        <f>IF(A79=0,0,+VLOOKUP($A79,'по изворима и контима'!$A$12:I$499,8,FALSE))</f>
        <v>511200</v>
      </c>
      <c r="K79">
        <f>IF(B79=0,0,+VLOOKUP($A79,'по изворима и контима'!$A$12:J$499,9,FALSE))</f>
        <v>1</v>
      </c>
      <c r="L79">
        <f>IF($A79=0,0,+VLOOKUP($F79,spisak!$C$11:$F$30,3,FALSE))</f>
        <v>2018</v>
      </c>
      <c r="M79">
        <f>IF($A79=0,0,+VLOOKUP($F79,spisak!$C$11:$F$30,4,FALSE))</f>
        <v>2019</v>
      </c>
      <c r="N79" s="139" t="str">
        <f t="shared" ref="N79" si="80">+IF(A79=0,0,"2019")</f>
        <v>2019</v>
      </c>
      <c r="O79" s="121">
        <f>IF(C79=0,0,+VLOOKUP($A79,'по изворима и контима'!$A$12:R$499,COLUMN('по изворима и контима'!O:O),FALSE))</f>
        <v>10000000</v>
      </c>
    </row>
    <row r="80" spans="1:15">
      <c r="A80">
        <f t="shared" si="68"/>
        <v>10</v>
      </c>
      <c r="B80">
        <f t="shared" si="72"/>
        <v>14</v>
      </c>
      <c r="C80" s="120">
        <f>IF(A80=0,0,+spisak!A$4)</f>
        <v>62</v>
      </c>
      <c r="D80" t="str">
        <f>IF(A80=0,0,+spisak!C$4)</f>
        <v>Љубовија</v>
      </c>
      <c r="E80" s="158" t="e">
        <f>IF(A80=0,0,+spisak!#REF!)</f>
        <v>#REF!</v>
      </c>
      <c r="F80" t="str">
        <f>IF(A80=0,0,+VLOOKUP($A80,'по изворима и контима'!$A$12:D$499,4,FALSE))</f>
        <v>Главни одводни колектор од Врхпоља до Кашица</v>
      </c>
      <c r="G80" t="str">
        <f>IF(A80=0,0,+VLOOKUP($A80,'по изворима и контима'!$A$12:G$499,5,FALSE))</f>
        <v>0401</v>
      </c>
      <c r="H80" t="str">
        <f>IF(A80=0,0,+VLOOKUP($A80,'по изворима и контима'!$A$12:H$499,6,FALSE))</f>
        <v>0401-004</v>
      </c>
      <c r="I80">
        <f>IF(A80=0,0,+VLOOKUP($A80,'по изворима и контима'!$A$12:H$499,7,FALSE))</f>
        <v>511</v>
      </c>
      <c r="J80">
        <f>IF(A80=0,0,+VLOOKUP($A80,'по изворима и контима'!$A$12:I$499,8,FALSE))</f>
        <v>511200</v>
      </c>
      <c r="K80">
        <f>IF(B80=0,0,+VLOOKUP($A80,'по изворима и контима'!$A$12:J$499,9,FALSE))</f>
        <v>1</v>
      </c>
      <c r="L80">
        <f>IF($A80=0,0,+VLOOKUP($F80,spisak!$C$11:$F$30,3,FALSE))</f>
        <v>2018</v>
      </c>
      <c r="M80">
        <f>IF($A80=0,0,+VLOOKUP($F80,spisak!$C$11:$F$30,4,FALSE))</f>
        <v>2019</v>
      </c>
      <c r="N80" s="139" t="str">
        <f t="shared" ref="N80" si="81">+IF(A80=0,0,"nakon 2019")</f>
        <v>nakon 2019</v>
      </c>
      <c r="O80" s="121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11</v>
      </c>
      <c r="B81">
        <f t="shared" si="72"/>
        <v>15</v>
      </c>
      <c r="C81" s="120">
        <f>IF(A81=0,0,+spisak!A$4)</f>
        <v>62</v>
      </c>
      <c r="D81" t="str">
        <f>IF(A81=0,0,+spisak!C$4)</f>
        <v>Љубовија</v>
      </c>
      <c r="E81" s="158" t="e">
        <f>IF(A81=0,0,+spisak!#REF!)</f>
        <v>#REF!</v>
      </c>
      <c r="F81" t="str">
        <f>IF(A81=0,0,+VLOOKUP($A81,'по изворима и контима'!$A$12:D$499,4,FALSE))</f>
        <v>Реконструкција Сокоградске улице</v>
      </c>
      <c r="G81" t="str">
        <f>IF(A81=0,0,+VLOOKUP($A81,'по изворима и контима'!$A$12:G$499,5,FALSE))</f>
        <v>0701</v>
      </c>
      <c r="H81" t="str">
        <f>IF(A81=0,0,+VLOOKUP($A81,'по изворима и контима'!$A$12:H$499,6,FALSE))</f>
        <v>0701-0002</v>
      </c>
      <c r="I81">
        <f>IF(A81=0,0,+VLOOKUP($A81,'по изворима и контима'!$A$12:H$499,7,FALSE))</f>
        <v>511</v>
      </c>
      <c r="J81">
        <f>IF(A81=0,0,+VLOOKUP($A81,'по изворима и контима'!$A$12:I$499,8,FALSE))</f>
        <v>511200</v>
      </c>
      <c r="K81">
        <f>IF(B81=0,0,+VLOOKUP($A81,'по изворима и контима'!$A$12:J$499,9,FALSE))</f>
        <v>1</v>
      </c>
      <c r="L81">
        <f>IF($A81=0,0,+VLOOKUP($F81,spisak!$C$11:$F$30,3,FALSE))</f>
        <v>2018</v>
      </c>
      <c r="M81">
        <f>IF($A81=0,0,+VLOOKUP($F81,spisak!$C$11:$F$30,4,FALSE))</f>
        <v>2018</v>
      </c>
      <c r="N81" s="139" t="str">
        <f t="shared" ref="N81" si="82">+IF(A81=0,0,"do 2015")</f>
        <v>do 2015</v>
      </c>
      <c r="O81" s="121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11</v>
      </c>
      <c r="B82">
        <f t="shared" si="72"/>
        <v>16</v>
      </c>
      <c r="C82" s="120">
        <f>IF(A82=0,0,+spisak!A$4)</f>
        <v>62</v>
      </c>
      <c r="D82" t="str">
        <f>IF(A82=0,0,+spisak!C$4)</f>
        <v>Љубовија</v>
      </c>
      <c r="E82" s="158" t="e">
        <f>IF(A82=0,0,+spisak!#REF!)</f>
        <v>#REF!</v>
      </c>
      <c r="F82" t="str">
        <f>IF(A82=0,0,+VLOOKUP($A82,'по изворима и контима'!$A$12:D$499,4,FALSE))</f>
        <v>Реконструкција Сокоградске улице</v>
      </c>
      <c r="G82" t="str">
        <f>IF(A82=0,0,+VLOOKUP($A82,'по изворима и контима'!$A$12:G$499,5,FALSE))</f>
        <v>0701</v>
      </c>
      <c r="H82" t="str">
        <f>IF(A82=0,0,+VLOOKUP($A82,'по изворима и контима'!$A$12:H$499,6,FALSE))</f>
        <v>0701-0002</v>
      </c>
      <c r="I82">
        <f>IF(A82=0,0,+VLOOKUP($A82,'по изворима и контима'!$A$12:H$499,7,FALSE))</f>
        <v>511</v>
      </c>
      <c r="J82">
        <f>IF(A82=0,0,+VLOOKUP($A82,'по изворима и контима'!$A$12:I$499,8,FALSE))</f>
        <v>511200</v>
      </c>
      <c r="K82">
        <f>IF(B82=0,0,+VLOOKUP($A82,'по изворима и контима'!$A$12:J$499,9,FALSE))</f>
        <v>1</v>
      </c>
      <c r="L82">
        <f>IF($A82=0,0,+VLOOKUP($F82,spisak!$C$11:$F$30,3,FALSE))</f>
        <v>2018</v>
      </c>
      <c r="M82">
        <f>IF($A82=0,0,+VLOOKUP($F82,spisak!$C$11:$F$30,4,FALSE))</f>
        <v>2018</v>
      </c>
      <c r="N82" s="139" t="str">
        <f t="shared" ref="N82" si="84">+IF(A82=0,0,"2016-plan")</f>
        <v>2016-plan</v>
      </c>
      <c r="O82" s="121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11</v>
      </c>
      <c r="B83">
        <f t="shared" si="72"/>
        <v>17</v>
      </c>
      <c r="C83" s="120">
        <f>IF(A83=0,0,+spisak!A$4)</f>
        <v>62</v>
      </c>
      <c r="D83" t="str">
        <f>IF(A83=0,0,+spisak!C$4)</f>
        <v>Љубовија</v>
      </c>
      <c r="E83" s="158" t="e">
        <f>IF(A83=0,0,+spisak!#REF!)</f>
        <v>#REF!</v>
      </c>
      <c r="F83" t="str">
        <f>IF(A83=0,0,+VLOOKUP($A83,'по изворима и контима'!$A$12:D$499,4,FALSE))</f>
        <v>Реконструкција Сокоградске улице</v>
      </c>
      <c r="G83" t="str">
        <f>IF(A83=0,0,+VLOOKUP($A83,'по изворима и контима'!$A$12:G$499,5,FALSE))</f>
        <v>0701</v>
      </c>
      <c r="H83" t="str">
        <f>IF(A83=0,0,+VLOOKUP($A83,'по изворима и контима'!$A$12:H$499,6,FALSE))</f>
        <v>0701-0002</v>
      </c>
      <c r="I83">
        <f>IF(A83=0,0,+VLOOKUP($A83,'по изворима и контима'!$A$12:H$499,7,FALSE))</f>
        <v>511</v>
      </c>
      <c r="J83">
        <f>IF(A83=0,0,+VLOOKUP($A83,'по изворима и контима'!$A$12:I$499,8,FALSE))</f>
        <v>511200</v>
      </c>
      <c r="K83">
        <f>IF(B83=0,0,+VLOOKUP($A83,'по изворима и контима'!$A$12:J$499,9,FALSE))</f>
        <v>1</v>
      </c>
      <c r="L83">
        <f>IF($A83=0,0,+VLOOKUP($F83,spisak!$C$11:$F$30,3,FALSE))</f>
        <v>2018</v>
      </c>
      <c r="M83">
        <f>IF($A83=0,0,+VLOOKUP($F83,spisak!$C$11:$F$30,4,FALSE))</f>
        <v>2018</v>
      </c>
      <c r="N83" s="139" t="str">
        <f t="shared" ref="N83" si="85">+IF(A83=0,0,"2016-procena")</f>
        <v>2016-procena</v>
      </c>
      <c r="O83" s="121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11</v>
      </c>
      <c r="B84">
        <f t="shared" si="72"/>
        <v>18</v>
      </c>
      <c r="C84" s="120">
        <f>IF(A84=0,0,+spisak!A$4)</f>
        <v>62</v>
      </c>
      <c r="D84" t="str">
        <f>IF(A84=0,0,+spisak!C$4)</f>
        <v>Љубовија</v>
      </c>
      <c r="E84" s="158" t="e">
        <f>IF(A84=0,0,+spisak!#REF!)</f>
        <v>#REF!</v>
      </c>
      <c r="F84" t="str">
        <f>IF(A84=0,0,+VLOOKUP($A84,'по изворима и контима'!$A$12:D$499,4,FALSE))</f>
        <v>Реконструкција Сокоградске улице</v>
      </c>
      <c r="G84" t="str">
        <f>IF(A84=0,0,+VLOOKUP($A84,'по изворима и контима'!$A$12:G$499,5,FALSE))</f>
        <v>0701</v>
      </c>
      <c r="H84" t="str">
        <f>IF(A84=0,0,+VLOOKUP($A84,'по изворима и контима'!$A$12:H$499,6,FALSE))</f>
        <v>0701-0002</v>
      </c>
      <c r="I84">
        <f>IF(A84=0,0,+VLOOKUP($A84,'по изворима и контима'!$A$12:H$499,7,FALSE))</f>
        <v>511</v>
      </c>
      <c r="J84">
        <f>IF(A84=0,0,+VLOOKUP($A84,'по изворима и контима'!$A$12:I$499,8,FALSE))</f>
        <v>511200</v>
      </c>
      <c r="K84">
        <f>IF(B84=0,0,+VLOOKUP($A84,'по изворима и контима'!$A$12:J$499,9,FALSE))</f>
        <v>1</v>
      </c>
      <c r="L84">
        <f>IF($A84=0,0,+VLOOKUP($F84,spisak!$C$11:$F$30,3,FALSE))</f>
        <v>2018</v>
      </c>
      <c r="M84">
        <f>IF($A84=0,0,+VLOOKUP($F84,spisak!$C$11:$F$30,4,FALSE))</f>
        <v>2018</v>
      </c>
      <c r="N84" s="139" t="str">
        <f t="shared" ref="N84" si="86">+IF(A84=0,0,"2017")</f>
        <v>2017</v>
      </c>
      <c r="O84" s="121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11</v>
      </c>
      <c r="B85">
        <f t="shared" si="72"/>
        <v>19</v>
      </c>
      <c r="C85" s="120">
        <f>IF(A85=0,0,+spisak!A$4)</f>
        <v>62</v>
      </c>
      <c r="D85" t="str">
        <f>IF(A85=0,0,+spisak!C$4)</f>
        <v>Љубовија</v>
      </c>
      <c r="E85" s="158" t="e">
        <f>IF(A85=0,0,+spisak!#REF!)</f>
        <v>#REF!</v>
      </c>
      <c r="F85" t="str">
        <f>IF(A85=0,0,+VLOOKUP($A85,'по изворима и контима'!$A$12:D$499,4,FALSE))</f>
        <v>Реконструкција Сокоградске улице</v>
      </c>
      <c r="G85" t="str">
        <f>IF(A85=0,0,+VLOOKUP($A85,'по изворима и контима'!$A$12:G$499,5,FALSE))</f>
        <v>0701</v>
      </c>
      <c r="H85" t="str">
        <f>IF(A85=0,0,+VLOOKUP($A85,'по изворима и контима'!$A$12:H$499,6,FALSE))</f>
        <v>0701-0002</v>
      </c>
      <c r="I85">
        <f>IF(A85=0,0,+VLOOKUP($A85,'по изворима и контима'!$A$12:H$499,7,FALSE))</f>
        <v>511</v>
      </c>
      <c r="J85">
        <f>IF(A85=0,0,+VLOOKUP($A85,'по изворима и контима'!$A$12:I$499,8,FALSE))</f>
        <v>511200</v>
      </c>
      <c r="K85">
        <f>IF(B85=0,0,+VLOOKUP($A85,'по изворима и контима'!$A$12:J$499,9,FALSE))</f>
        <v>1</v>
      </c>
      <c r="L85">
        <f>IF($A85=0,0,+VLOOKUP($F85,spisak!$C$11:$F$30,3,FALSE))</f>
        <v>2018</v>
      </c>
      <c r="M85">
        <f>IF($A85=0,0,+VLOOKUP($F85,spisak!$C$11:$F$30,4,FALSE))</f>
        <v>2018</v>
      </c>
      <c r="N85" s="139" t="str">
        <f t="shared" ref="N85" si="87">+IF(A85=0,0,"2018")</f>
        <v>2018</v>
      </c>
      <c r="O85" s="121">
        <f>IF(C85=0,0,+VLOOKUP($A85,'по изворима и контима'!$A$12:R$499,COLUMN('по изворима и контима'!N:N),FALSE))</f>
        <v>30000000</v>
      </c>
    </row>
    <row r="86" spans="1:15">
      <c r="A86">
        <f t="shared" si="83"/>
        <v>11</v>
      </c>
      <c r="B86">
        <f t="shared" si="72"/>
        <v>20</v>
      </c>
      <c r="C86" s="120">
        <f>IF(A86=0,0,+spisak!A$4)</f>
        <v>62</v>
      </c>
      <c r="D86" t="str">
        <f>IF(A86=0,0,+spisak!C$4)</f>
        <v>Љубовија</v>
      </c>
      <c r="E86" s="158" t="e">
        <f>IF(A86=0,0,+spisak!#REF!)</f>
        <v>#REF!</v>
      </c>
      <c r="F86" t="str">
        <f>IF(A86=0,0,+VLOOKUP($A86,'по изворима и контима'!$A$12:D$499,4,FALSE))</f>
        <v>Реконструкција Сокоградске улице</v>
      </c>
      <c r="G86" t="str">
        <f>IF(A86=0,0,+VLOOKUP($A86,'по изворима и контима'!$A$12:G$499,5,FALSE))</f>
        <v>0701</v>
      </c>
      <c r="H86" t="str">
        <f>IF(A86=0,0,+VLOOKUP($A86,'по изворима и контима'!$A$12:H$499,6,FALSE))</f>
        <v>0701-0002</v>
      </c>
      <c r="I86">
        <f>IF(A86=0,0,+VLOOKUP($A86,'по изворима и контима'!$A$12:H$499,7,FALSE))</f>
        <v>511</v>
      </c>
      <c r="J86">
        <f>IF(A86=0,0,+VLOOKUP($A86,'по изворима и контима'!$A$12:I$499,8,FALSE))</f>
        <v>511200</v>
      </c>
      <c r="K86">
        <f>IF(B86=0,0,+VLOOKUP($A86,'по изворима и контима'!$A$12:J$499,9,FALSE))</f>
        <v>1</v>
      </c>
      <c r="L86">
        <f>IF($A86=0,0,+VLOOKUP($F86,spisak!$C$11:$F$30,3,FALSE))</f>
        <v>2018</v>
      </c>
      <c r="M86">
        <f>IF($A86=0,0,+VLOOKUP($F86,spisak!$C$11:$F$30,4,FALSE))</f>
        <v>2018</v>
      </c>
      <c r="N86" s="139" t="str">
        <f t="shared" ref="N86" si="88">+IF(A86=0,0,"2019")</f>
        <v>2019</v>
      </c>
      <c r="O86" s="121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11</v>
      </c>
      <c r="B87">
        <f t="shared" si="72"/>
        <v>21</v>
      </c>
      <c r="C87" s="120">
        <f>IF(A87=0,0,+spisak!A$4)</f>
        <v>62</v>
      </c>
      <c r="D87" t="str">
        <f>IF(A87=0,0,+spisak!C$4)</f>
        <v>Љубовија</v>
      </c>
      <c r="E87" s="158" t="e">
        <f>IF(A87=0,0,+spisak!#REF!)</f>
        <v>#REF!</v>
      </c>
      <c r="F87" t="str">
        <f>IF(A87=0,0,+VLOOKUP($A87,'по изворима и контима'!$A$12:D$499,4,FALSE))</f>
        <v>Реконструкција Сокоградске улице</v>
      </c>
      <c r="G87" t="str">
        <f>IF(A87=0,0,+VLOOKUP($A87,'по изворима и контима'!$A$12:G$499,5,FALSE))</f>
        <v>0701</v>
      </c>
      <c r="H87" t="str">
        <f>IF(A87=0,0,+VLOOKUP($A87,'по изворима и контима'!$A$12:H$499,6,FALSE))</f>
        <v>0701-0002</v>
      </c>
      <c r="I87">
        <f>IF(A87=0,0,+VLOOKUP($A87,'по изворима и контима'!$A$12:H$499,7,FALSE))</f>
        <v>511</v>
      </c>
      <c r="J87">
        <f>IF(A87=0,0,+VLOOKUP($A87,'по изворима и контима'!$A$12:I$499,8,FALSE))</f>
        <v>511200</v>
      </c>
      <c r="K87">
        <f>IF(B87=0,0,+VLOOKUP($A87,'по изворима и контима'!$A$12:J$499,9,FALSE))</f>
        <v>1</v>
      </c>
      <c r="L87">
        <f>IF($A87=0,0,+VLOOKUP($F87,spisak!$C$11:$F$30,3,FALSE))</f>
        <v>2018</v>
      </c>
      <c r="M87">
        <f>IF($A87=0,0,+VLOOKUP($F87,spisak!$C$11:$F$30,4,FALSE))</f>
        <v>2018</v>
      </c>
      <c r="N87" s="139" t="str">
        <f t="shared" ref="N87" si="89">+IF(A87=0,0,"nakon 2019")</f>
        <v>nakon 2019</v>
      </c>
      <c r="O87" s="121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12</v>
      </c>
      <c r="B95">
        <f t="shared" si="72"/>
        <v>1</v>
      </c>
      <c r="C95" s="120">
        <f>IF(A95=0,0,+spisak!A$4)</f>
        <v>62</v>
      </c>
      <c r="D95" t="str">
        <f>IF(A95=0,0,+spisak!C$4)</f>
        <v>Љубовија</v>
      </c>
      <c r="E95" s="158" t="e">
        <f>IF(A95=0,0,+spisak!#REF!)</f>
        <v>#REF!</v>
      </c>
      <c r="F95" t="str">
        <f>IF(A95=0,0,+VLOOKUP($A95,'по изворима и контима'!$A$12:D$499,4,FALSE))</f>
        <v>Реконструкција зграде општине</v>
      </c>
      <c r="G95" t="str">
        <f>IF(A95=0,0,+VLOOKUP($A95,'по изворима и контима'!$A$12:G$499,5,FALSE))</f>
        <v>0602</v>
      </c>
      <c r="H95" t="str">
        <f>IF(A95=0,0,+VLOOKUP($A95,'по изворима и контима'!$A$12:H$499,6,FALSE))</f>
        <v>0602-0001</v>
      </c>
      <c r="I95">
        <f>IF(A95=0,0,+VLOOKUP($A95,'по изворима и контима'!$A$12:H$499,7,FALSE))</f>
        <v>511</v>
      </c>
      <c r="J95">
        <f>IF(A95=0,0,+VLOOKUP($A95,'по изворима и контима'!$A$12:I$499,8,FALSE))</f>
        <v>511300</v>
      </c>
      <c r="K95">
        <f>IF(B95=0,0,+VLOOKUP($A95,'по изворима и контима'!$A$12:J$499,9,FALSE))</f>
        <v>1</v>
      </c>
      <c r="L95">
        <f>IF($A95=0,0,+VLOOKUP($F95,spisak!$C$11:$F$30,3,FALSE))</f>
        <v>2017</v>
      </c>
      <c r="M95">
        <f>IF($A95=0,0,+VLOOKUP($F95,spisak!$C$11:$F$30,4,FALSE))</f>
        <v>2017</v>
      </c>
      <c r="N95" s="139" t="str">
        <f t="shared" ref="N95" si="98">+IF(A95=0,0,"do 2015")</f>
        <v>do 2015</v>
      </c>
      <c r="O95" s="121">
        <f>IF(A95=0,0,+VLOOKUP($A95,'по изворима и контима'!$A$12:L$499,COLUMN('по изворима и контима'!J:J),FALSE))</f>
        <v>0</v>
      </c>
    </row>
    <row r="96" spans="1:15">
      <c r="A96">
        <f>+A95</f>
        <v>12</v>
      </c>
      <c r="B96">
        <f t="shared" si="72"/>
        <v>2</v>
      </c>
      <c r="C96" s="120">
        <f>IF(A96=0,0,+spisak!A$4)</f>
        <v>62</v>
      </c>
      <c r="D96" t="str">
        <f>IF(A96=0,0,+spisak!C$4)</f>
        <v>Љубовија</v>
      </c>
      <c r="E96" s="158" t="e">
        <f>IF(A96=0,0,+spisak!#REF!)</f>
        <v>#REF!</v>
      </c>
      <c r="F96" t="str">
        <f>IF(A96=0,0,+VLOOKUP($A96,'по изворима и контима'!$A$12:D$499,4,FALSE))</f>
        <v>Реконструкција зграде општине</v>
      </c>
      <c r="G96" t="str">
        <f>IF(A96=0,0,+VLOOKUP($A96,'по изворима и контима'!$A$12:G$499,5,FALSE))</f>
        <v>0602</v>
      </c>
      <c r="H96" t="str">
        <f>IF(A96=0,0,+VLOOKUP($A96,'по изворима и контима'!$A$12:H$499,6,FALSE))</f>
        <v>0602-0001</v>
      </c>
      <c r="I96">
        <f>IF(A96=0,0,+VLOOKUP($A96,'по изворима и контима'!$A$12:H$499,7,FALSE))</f>
        <v>511</v>
      </c>
      <c r="J96">
        <f>IF(A96=0,0,+VLOOKUP($A96,'по изворима и контима'!$A$12:I$499,8,FALSE))</f>
        <v>511300</v>
      </c>
      <c r="K96">
        <f>IF(B96=0,0,+VLOOKUP($A96,'по изворима и контима'!$A$12:J$499,9,FALSE))</f>
        <v>1</v>
      </c>
      <c r="L96">
        <f>IF($A96=0,0,+VLOOKUP($F96,spisak!$C$11:$F$30,3,FALSE))</f>
        <v>2017</v>
      </c>
      <c r="M96">
        <f>IF($A96=0,0,+VLOOKUP($F96,spisak!$C$11:$F$30,4,FALSE))</f>
        <v>2017</v>
      </c>
      <c r="N96" s="139" t="str">
        <f t="shared" ref="N96" si="99">+IF(A96=0,0,"2016-plan")</f>
        <v>2016-plan</v>
      </c>
      <c r="O96" s="121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12</v>
      </c>
      <c r="B97">
        <f t="shared" si="72"/>
        <v>3</v>
      </c>
      <c r="C97" s="120">
        <f>IF(A97=0,0,+spisak!A$4)</f>
        <v>62</v>
      </c>
      <c r="D97" t="str">
        <f>IF(A97=0,0,+spisak!C$4)</f>
        <v>Љубовија</v>
      </c>
      <c r="E97" s="158" t="e">
        <f>IF(A97=0,0,+spisak!#REF!)</f>
        <v>#REF!</v>
      </c>
      <c r="F97" t="str">
        <f>IF(A97=0,0,+VLOOKUP($A97,'по изворима и контима'!$A$12:D$499,4,FALSE))</f>
        <v>Реконструкција зграде општине</v>
      </c>
      <c r="G97" t="str">
        <f>IF(A97=0,0,+VLOOKUP($A97,'по изворима и контима'!$A$12:G$499,5,FALSE))</f>
        <v>0602</v>
      </c>
      <c r="H97" t="str">
        <f>IF(A97=0,0,+VLOOKUP($A97,'по изворима и контима'!$A$12:H$499,6,FALSE))</f>
        <v>0602-0001</v>
      </c>
      <c r="I97">
        <f>IF(A97=0,0,+VLOOKUP($A97,'по изворима и контима'!$A$12:H$499,7,FALSE))</f>
        <v>511</v>
      </c>
      <c r="J97">
        <f>IF(A97=0,0,+VLOOKUP($A97,'по изворима и контима'!$A$12:I$499,8,FALSE))</f>
        <v>511300</v>
      </c>
      <c r="K97">
        <f>IF(B97=0,0,+VLOOKUP($A97,'по изворима и контима'!$A$12:J$499,9,FALSE))</f>
        <v>1</v>
      </c>
      <c r="L97">
        <f>IF($A97=0,0,+VLOOKUP($F97,spisak!$C$11:$F$30,3,FALSE))</f>
        <v>2017</v>
      </c>
      <c r="M97">
        <f>IF($A97=0,0,+VLOOKUP($F97,spisak!$C$11:$F$30,4,FALSE))</f>
        <v>2017</v>
      </c>
      <c r="N97" s="139" t="str">
        <f t="shared" ref="N97" si="101">+IF(A97=0,0,"2016-procena")</f>
        <v>2016-procena</v>
      </c>
      <c r="O97" s="121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12</v>
      </c>
      <c r="B98">
        <f t="shared" si="72"/>
        <v>4</v>
      </c>
      <c r="C98" s="120">
        <f>IF(A98=0,0,+spisak!A$4)</f>
        <v>62</v>
      </c>
      <c r="D98" t="str">
        <f>IF(A98=0,0,+spisak!C$4)</f>
        <v>Љубовија</v>
      </c>
      <c r="E98" s="158" t="e">
        <f>IF(A98=0,0,+spisak!#REF!)</f>
        <v>#REF!</v>
      </c>
      <c r="F98" t="str">
        <f>IF(A98=0,0,+VLOOKUP($A98,'по изворима и контима'!$A$12:D$499,4,FALSE))</f>
        <v>Реконструкција зграде општине</v>
      </c>
      <c r="G98" t="str">
        <f>IF(A98=0,0,+VLOOKUP($A98,'по изворима и контима'!$A$12:G$499,5,FALSE))</f>
        <v>0602</v>
      </c>
      <c r="H98" t="str">
        <f>IF(A98=0,0,+VLOOKUP($A98,'по изворима и контима'!$A$12:H$499,6,FALSE))</f>
        <v>0602-0001</v>
      </c>
      <c r="I98">
        <f>IF(A98=0,0,+VLOOKUP($A98,'по изворима и контима'!$A$12:H$499,7,FALSE))</f>
        <v>511</v>
      </c>
      <c r="J98">
        <f>IF(A98=0,0,+VLOOKUP($A98,'по изворима и контима'!$A$12:I$499,8,FALSE))</f>
        <v>511300</v>
      </c>
      <c r="K98">
        <f>IF(B98=0,0,+VLOOKUP($A98,'по изворима и контима'!$A$12:J$499,9,FALSE))</f>
        <v>1</v>
      </c>
      <c r="L98">
        <f>IF($A98=0,0,+VLOOKUP($F98,spisak!$C$11:$F$30,3,FALSE))</f>
        <v>2017</v>
      </c>
      <c r="M98">
        <f>IF($A98=0,0,+VLOOKUP($F98,spisak!$C$11:$F$30,4,FALSE))</f>
        <v>2017</v>
      </c>
      <c r="N98" s="139" t="str">
        <f t="shared" ref="N98" si="102">+IF(A98=0,0,"2017")</f>
        <v>2017</v>
      </c>
      <c r="O98" s="121">
        <f>IF(A98=0,0,+VLOOKUP($A98,'по изворима и контима'!$A$12:R$499,COLUMN('по изворима и контима'!M:M),FALSE))</f>
        <v>2500000</v>
      </c>
    </row>
    <row r="99" spans="1:15">
      <c r="A99">
        <f t="shared" si="100"/>
        <v>12</v>
      </c>
      <c r="B99">
        <f t="shared" si="72"/>
        <v>5</v>
      </c>
      <c r="C99" s="120">
        <f>IF(A99=0,0,+spisak!A$4)</f>
        <v>62</v>
      </c>
      <c r="D99" t="str">
        <f>IF(A99=0,0,+spisak!C$4)</f>
        <v>Љубовија</v>
      </c>
      <c r="E99" s="158" t="e">
        <f>IF(A99=0,0,+spisak!#REF!)</f>
        <v>#REF!</v>
      </c>
      <c r="F99" t="str">
        <f>IF(A99=0,0,+VLOOKUP($A99,'по изворима и контима'!$A$12:D$499,4,FALSE))</f>
        <v>Реконструкција зграде општине</v>
      </c>
      <c r="G99" t="str">
        <f>IF(A99=0,0,+VLOOKUP($A99,'по изворима и контима'!$A$12:G$499,5,FALSE))</f>
        <v>0602</v>
      </c>
      <c r="H99" t="str">
        <f>IF(A99=0,0,+VLOOKUP($A99,'по изворима и контима'!$A$12:H$499,6,FALSE))</f>
        <v>0602-0001</v>
      </c>
      <c r="I99">
        <f>IF(A99=0,0,+VLOOKUP($A99,'по изворима и контима'!$A$12:H$499,7,FALSE))</f>
        <v>511</v>
      </c>
      <c r="J99">
        <f>IF(A99=0,0,+VLOOKUP($A99,'по изворима и контима'!$A$12:I$499,8,FALSE))</f>
        <v>511300</v>
      </c>
      <c r="K99">
        <f>IF(B99=0,0,+VLOOKUP($A99,'по изворима и контима'!$A$12:J$499,9,FALSE))</f>
        <v>1</v>
      </c>
      <c r="L99">
        <f>IF($A99=0,0,+VLOOKUP($F99,spisak!$C$11:$F$30,3,FALSE))</f>
        <v>2017</v>
      </c>
      <c r="M99">
        <f>IF($A99=0,0,+VLOOKUP($F99,spisak!$C$11:$F$30,4,FALSE))</f>
        <v>2017</v>
      </c>
      <c r="N99" s="139" t="str">
        <f t="shared" ref="N99" si="103">+IF(A99=0,0,"2018")</f>
        <v>2018</v>
      </c>
      <c r="O99" s="121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12</v>
      </c>
      <c r="B100">
        <f t="shared" si="72"/>
        <v>6</v>
      </c>
      <c r="C100" s="120">
        <f>IF(A100=0,0,+spisak!A$4)</f>
        <v>62</v>
      </c>
      <c r="D100" t="str">
        <f>IF(A100=0,0,+spisak!C$4)</f>
        <v>Љубовија</v>
      </c>
      <c r="E100" s="158" t="e">
        <f>IF(A100=0,0,+spisak!#REF!)</f>
        <v>#REF!</v>
      </c>
      <c r="F100" t="str">
        <f>IF(A100=0,0,+VLOOKUP($A100,'по изворима и контима'!$A$12:D$499,4,FALSE))</f>
        <v>Реконструкција зграде општине</v>
      </c>
      <c r="G100" t="str">
        <f>IF(A100=0,0,+VLOOKUP($A100,'по изворима и контима'!$A$12:G$499,5,FALSE))</f>
        <v>0602</v>
      </c>
      <c r="H100" t="str">
        <f>IF(A100=0,0,+VLOOKUP($A100,'по изворима и контима'!$A$12:H$499,6,FALSE))</f>
        <v>0602-0001</v>
      </c>
      <c r="I100">
        <f>IF(A100=0,0,+VLOOKUP($A100,'по изворима и контима'!$A$12:H$499,7,FALSE))</f>
        <v>511</v>
      </c>
      <c r="J100">
        <f>IF(A100=0,0,+VLOOKUP($A100,'по изворима и контима'!$A$12:I$499,8,FALSE))</f>
        <v>511300</v>
      </c>
      <c r="K100">
        <f>IF(B100=0,0,+VLOOKUP($A100,'по изворима и контима'!$A$12:J$499,9,FALSE))</f>
        <v>1</v>
      </c>
      <c r="L100">
        <f>IF($A100=0,0,+VLOOKUP($F100,spisak!$C$11:$F$30,3,FALSE))</f>
        <v>2017</v>
      </c>
      <c r="M100">
        <f>IF($A100=0,0,+VLOOKUP($F100,spisak!$C$11:$F$30,4,FALSE))</f>
        <v>2017</v>
      </c>
      <c r="N100" s="139" t="str">
        <f t="shared" ref="N100" si="104">+IF(A100=0,0,"2019")</f>
        <v>2019</v>
      </c>
      <c r="O100" s="121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12</v>
      </c>
      <c r="B101">
        <f t="shared" si="72"/>
        <v>7</v>
      </c>
      <c r="C101" s="120">
        <f>IF(A101=0,0,+spisak!A$4)</f>
        <v>62</v>
      </c>
      <c r="D101" t="str">
        <f>IF(A101=0,0,+spisak!C$4)</f>
        <v>Љубовија</v>
      </c>
      <c r="E101" s="158" t="e">
        <f>IF(A101=0,0,+spisak!#REF!)</f>
        <v>#REF!</v>
      </c>
      <c r="F101" t="str">
        <f>IF(A101=0,0,+VLOOKUP($A101,'по изворима и контима'!$A$12:D$499,4,FALSE))</f>
        <v>Реконструкција зграде општине</v>
      </c>
      <c r="G101" t="str">
        <f>IF(A101=0,0,+VLOOKUP($A101,'по изворима и контима'!$A$12:G$499,5,FALSE))</f>
        <v>0602</v>
      </c>
      <c r="H101" t="str">
        <f>IF(A101=0,0,+VLOOKUP($A101,'по изворима и контима'!$A$12:H$499,6,FALSE))</f>
        <v>0602-0001</v>
      </c>
      <c r="I101">
        <f>IF(A101=0,0,+VLOOKUP($A101,'по изворима и контима'!$A$12:H$499,7,FALSE))</f>
        <v>511</v>
      </c>
      <c r="J101">
        <f>IF(A101=0,0,+VLOOKUP($A101,'по изворима и контима'!$A$12:I$499,8,FALSE))</f>
        <v>511300</v>
      </c>
      <c r="K101">
        <f>IF(B101=0,0,+VLOOKUP($A101,'по изворима и контима'!$A$12:J$499,9,FALSE))</f>
        <v>1</v>
      </c>
      <c r="L101">
        <f>IF($A101=0,0,+VLOOKUP($F101,spisak!$C$11:$F$30,3,FALSE))</f>
        <v>2017</v>
      </c>
      <c r="M101">
        <f>IF($A101=0,0,+VLOOKUP($F101,spisak!$C$11:$F$30,4,FALSE))</f>
        <v>2017</v>
      </c>
      <c r="N101" s="139" t="str">
        <f t="shared" ref="N101" si="105">+IF(A101=0,0,"nakon 2019")</f>
        <v>nakon 2019</v>
      </c>
      <c r="O101" s="121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13</v>
      </c>
      <c r="B102">
        <f t="shared" si="72"/>
        <v>8</v>
      </c>
      <c r="C102" s="120">
        <f>IF(A102=0,0,+spisak!A$4)</f>
        <v>62</v>
      </c>
      <c r="D102" t="str">
        <f>IF(A102=0,0,+spisak!C$4)</f>
        <v>Љубовија</v>
      </c>
      <c r="E102" s="158" t="e">
        <f>IF(A102=0,0,+spisak!#REF!)</f>
        <v>#REF!</v>
      </c>
      <c r="F102" t="str">
        <f>IF(A102=0,0,+VLOOKUP($A102,'по изворима и контима'!$A$12:D$499,4,FALSE))</f>
        <v>Израда пројектне документације</v>
      </c>
      <c r="G102" t="str">
        <f>IF(A102=0,0,+VLOOKUP($A102,'по изворима и контима'!$A$12:G$499,5,FALSE))</f>
        <v>0602</v>
      </c>
      <c r="H102" t="str">
        <f>IF(A102=0,0,+VLOOKUP($A102,'по изворима и контима'!$A$12:H$499,6,FALSE))</f>
        <v>0602-001</v>
      </c>
      <c r="I102">
        <f>IF(A102=0,0,+VLOOKUP($A102,'по изворима и контима'!$A$12:H$499,7,FALSE))</f>
        <v>511</v>
      </c>
      <c r="J102">
        <f>IF(A102=0,0,+VLOOKUP($A102,'по изворима и контима'!$A$12:I$499,8,FALSE))</f>
        <v>511400</v>
      </c>
      <c r="K102">
        <f>IF(B102=0,0,+VLOOKUP($A102,'по изворима и контима'!$A$12:J$499,9,FALSE))</f>
        <v>1</v>
      </c>
      <c r="L102">
        <f>IF($A102=0,0,+VLOOKUP($F102,spisak!$C$11:$F$30,3,FALSE))</f>
        <v>2017</v>
      </c>
      <c r="M102">
        <f>IF($A102=0,0,+VLOOKUP($F102,spisak!$C$11:$F$30,4,FALSE))</f>
        <v>2017</v>
      </c>
      <c r="N102" s="139" t="str">
        <f t="shared" ref="N102" si="106">+IF(A102=0,0,"do 2015")</f>
        <v>do 2015</v>
      </c>
      <c r="O102" s="121">
        <f>IF(A102=0,0,+VLOOKUP($A102,'по изворима и контима'!$A$12:L$499,COLUMN('по изворима и контима'!J:J),FALSE))</f>
        <v>20133503</v>
      </c>
    </row>
    <row r="103" spans="1:15">
      <c r="A103">
        <f>+A102</f>
        <v>13</v>
      </c>
      <c r="B103">
        <f t="shared" si="72"/>
        <v>9</v>
      </c>
      <c r="C103" s="120">
        <f>IF(A103=0,0,+spisak!A$4)</f>
        <v>62</v>
      </c>
      <c r="D103" t="str">
        <f>IF(A103=0,0,+spisak!C$4)</f>
        <v>Љубовија</v>
      </c>
      <c r="E103" s="158" t="e">
        <f>IF(A103=0,0,+spisak!#REF!)</f>
        <v>#REF!</v>
      </c>
      <c r="F103" t="str">
        <f>IF(A103=0,0,+VLOOKUP($A103,'по изворима и контима'!$A$12:D$499,4,FALSE))</f>
        <v>Израда пројектне документације</v>
      </c>
      <c r="G103" t="str">
        <f>IF(A103=0,0,+VLOOKUP($A103,'по изворима и контима'!$A$12:G$499,5,FALSE))</f>
        <v>0602</v>
      </c>
      <c r="H103" t="str">
        <f>IF(A103=0,0,+VLOOKUP($A103,'по изворима и контима'!$A$12:H$499,6,FALSE))</f>
        <v>0602-001</v>
      </c>
      <c r="I103">
        <f>IF(A103=0,0,+VLOOKUP($A103,'по изворима и контима'!$A$12:H$499,7,FALSE))</f>
        <v>511</v>
      </c>
      <c r="J103">
        <f>IF(A103=0,0,+VLOOKUP($A103,'по изворима и контима'!$A$12:I$499,8,FALSE))</f>
        <v>511400</v>
      </c>
      <c r="K103">
        <f>IF(B103=0,0,+VLOOKUP($A103,'по изворима и контима'!$A$12:J$499,9,FALSE))</f>
        <v>1</v>
      </c>
      <c r="L103">
        <f>IF($A103=0,0,+VLOOKUP($F103,spisak!$C$11:$F$30,3,FALSE))</f>
        <v>2017</v>
      </c>
      <c r="M103">
        <f>IF($A103=0,0,+VLOOKUP($F103,spisak!$C$11:$F$30,4,FALSE))</f>
        <v>2017</v>
      </c>
      <c r="N103" s="139" t="str">
        <f t="shared" ref="N103" si="107">+IF(A103=0,0,"2016-plan")</f>
        <v>2016-plan</v>
      </c>
      <c r="O103" s="121">
        <f>IF(A103=0,0,+VLOOKUP($A103,'по изворима и контима'!$A$12:R$499,COLUMN('по изворима и контима'!K:K),FALSE))</f>
        <v>8000000</v>
      </c>
    </row>
    <row r="104" spans="1:15">
      <c r="A104">
        <f t="shared" si="100"/>
        <v>13</v>
      </c>
      <c r="B104">
        <f t="shared" si="72"/>
        <v>10</v>
      </c>
      <c r="C104" s="120">
        <f>IF(A104=0,0,+spisak!A$4)</f>
        <v>62</v>
      </c>
      <c r="D104" t="str">
        <f>IF(A104=0,0,+spisak!C$4)</f>
        <v>Љубовија</v>
      </c>
      <c r="E104" s="158" t="e">
        <f>IF(A104=0,0,+spisak!#REF!)</f>
        <v>#REF!</v>
      </c>
      <c r="F104" t="str">
        <f>IF(A104=0,0,+VLOOKUP($A104,'по изворима и контима'!$A$12:D$499,4,FALSE))</f>
        <v>Израда пројектне документације</v>
      </c>
      <c r="G104" t="str">
        <f>IF(A104=0,0,+VLOOKUP($A104,'по изворима и контима'!$A$12:G$499,5,FALSE))</f>
        <v>0602</v>
      </c>
      <c r="H104" t="str">
        <f>IF(A104=0,0,+VLOOKUP($A104,'по изворима и контима'!$A$12:H$499,6,FALSE))</f>
        <v>0602-001</v>
      </c>
      <c r="I104">
        <f>IF(A104=0,0,+VLOOKUP($A104,'по изворима и контима'!$A$12:H$499,7,FALSE))</f>
        <v>511</v>
      </c>
      <c r="J104">
        <f>IF(A104=0,0,+VLOOKUP($A104,'по изворима и контима'!$A$12:I$499,8,FALSE))</f>
        <v>511400</v>
      </c>
      <c r="K104">
        <f>IF(B104=0,0,+VLOOKUP($A104,'по изворима и контима'!$A$12:J$499,9,FALSE))</f>
        <v>1</v>
      </c>
      <c r="L104">
        <f>IF($A104=0,0,+VLOOKUP($F104,spisak!$C$11:$F$30,3,FALSE))</f>
        <v>2017</v>
      </c>
      <c r="M104">
        <f>IF($A104=0,0,+VLOOKUP($F104,spisak!$C$11:$F$30,4,FALSE))</f>
        <v>2017</v>
      </c>
      <c r="N104" s="139" t="str">
        <f t="shared" ref="N104" si="108">+IF(A104=0,0,"2016-procena")</f>
        <v>2016-procena</v>
      </c>
      <c r="O104" s="121">
        <f>IF(A104=0,0,+VLOOKUP($A104,'по изворима и контима'!$A$12:R$499,COLUMN('по изворима и контима'!L:L),FALSE))</f>
        <v>4000000</v>
      </c>
    </row>
    <row r="105" spans="1:15">
      <c r="A105">
        <f t="shared" si="100"/>
        <v>13</v>
      </c>
      <c r="B105">
        <f t="shared" si="72"/>
        <v>11</v>
      </c>
      <c r="C105" s="120">
        <f>IF(A105=0,0,+spisak!A$4)</f>
        <v>62</v>
      </c>
      <c r="D105" t="str">
        <f>IF(A105=0,0,+spisak!C$4)</f>
        <v>Љубовија</v>
      </c>
      <c r="E105" s="158" t="e">
        <f>IF(A105=0,0,+spisak!#REF!)</f>
        <v>#REF!</v>
      </c>
      <c r="F105" t="str">
        <f>IF(A105=0,0,+VLOOKUP($A105,'по изворима и контима'!$A$12:D$499,4,FALSE))</f>
        <v>Израда пројектне документације</v>
      </c>
      <c r="G105" t="str">
        <f>IF(A105=0,0,+VLOOKUP($A105,'по изворима и контима'!$A$12:G$499,5,FALSE))</f>
        <v>0602</v>
      </c>
      <c r="H105" t="str">
        <f>IF(A105=0,0,+VLOOKUP($A105,'по изворима и контима'!$A$12:H$499,6,FALSE))</f>
        <v>0602-001</v>
      </c>
      <c r="I105">
        <f>IF(A105=0,0,+VLOOKUP($A105,'по изворима и контима'!$A$12:H$499,7,FALSE))</f>
        <v>511</v>
      </c>
      <c r="J105">
        <f>IF(A105=0,0,+VLOOKUP($A105,'по изворима и контима'!$A$12:I$499,8,FALSE))</f>
        <v>511400</v>
      </c>
      <c r="K105">
        <f>IF(B105=0,0,+VLOOKUP($A105,'по изворима и контима'!$A$12:J$499,9,FALSE))</f>
        <v>1</v>
      </c>
      <c r="L105">
        <f>IF($A105=0,0,+VLOOKUP($F105,spisak!$C$11:$F$30,3,FALSE))</f>
        <v>2017</v>
      </c>
      <c r="M105">
        <f>IF($A105=0,0,+VLOOKUP($F105,spisak!$C$11:$F$30,4,FALSE))</f>
        <v>2017</v>
      </c>
      <c r="N105" s="139" t="str">
        <f t="shared" ref="N105" si="109">+IF(A105=0,0,"2017")</f>
        <v>2017</v>
      </c>
      <c r="O105" s="121">
        <f>IF(A105=0,0,+VLOOKUP($A105,'по изворима и контима'!$A$12:R$499,COLUMN('по изворима и контима'!M:M),FALSE))</f>
        <v>12000000</v>
      </c>
    </row>
    <row r="106" spans="1:15">
      <c r="A106">
        <f t="shared" si="100"/>
        <v>13</v>
      </c>
      <c r="B106">
        <f t="shared" si="72"/>
        <v>12</v>
      </c>
      <c r="C106" s="120">
        <f>IF(A106=0,0,+spisak!A$4)</f>
        <v>62</v>
      </c>
      <c r="D106" t="str">
        <f>IF(A106=0,0,+spisak!C$4)</f>
        <v>Љубовија</v>
      </c>
      <c r="E106" s="158" t="e">
        <f>IF(A106=0,0,+spisak!#REF!)</f>
        <v>#REF!</v>
      </c>
      <c r="F106" t="str">
        <f>IF(A106=0,0,+VLOOKUP($A106,'по изворима и контима'!$A$12:D$499,4,FALSE))</f>
        <v>Израда пројектне документације</v>
      </c>
      <c r="G106" t="str">
        <f>IF(A106=0,0,+VLOOKUP($A106,'по изворима и контима'!$A$12:G$499,5,FALSE))</f>
        <v>0602</v>
      </c>
      <c r="H106" t="str">
        <f>IF(A106=0,0,+VLOOKUP($A106,'по изворима и контима'!$A$12:H$499,6,FALSE))</f>
        <v>0602-001</v>
      </c>
      <c r="I106">
        <f>IF(A106=0,0,+VLOOKUP($A106,'по изворима и контима'!$A$12:H$499,7,FALSE))</f>
        <v>511</v>
      </c>
      <c r="J106">
        <f>IF(A106=0,0,+VLOOKUP($A106,'по изворима и контима'!$A$12:I$499,8,FALSE))</f>
        <v>511400</v>
      </c>
      <c r="K106">
        <f>IF(B106=0,0,+VLOOKUP($A106,'по изворима и контима'!$A$12:J$499,9,FALSE))</f>
        <v>1</v>
      </c>
      <c r="L106">
        <f>IF($A106=0,0,+VLOOKUP($F106,spisak!$C$11:$F$30,3,FALSE))</f>
        <v>2017</v>
      </c>
      <c r="M106">
        <f>IF($A106=0,0,+VLOOKUP($F106,spisak!$C$11:$F$30,4,FALSE))</f>
        <v>2017</v>
      </c>
      <c r="N106" s="139" t="str">
        <f t="shared" ref="N106" si="110">+IF(A106=0,0,"2018")</f>
        <v>2018</v>
      </c>
      <c r="O106" s="121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13</v>
      </c>
      <c r="B107">
        <f t="shared" si="72"/>
        <v>13</v>
      </c>
      <c r="C107" s="120">
        <f>IF(A107=0,0,+spisak!A$4)</f>
        <v>62</v>
      </c>
      <c r="D107" t="str">
        <f>IF(A107=0,0,+spisak!C$4)</f>
        <v>Љубовија</v>
      </c>
      <c r="E107" s="158" t="e">
        <f>IF(A107=0,0,+spisak!#REF!)</f>
        <v>#REF!</v>
      </c>
      <c r="F107" t="str">
        <f>IF(A107=0,0,+VLOOKUP($A107,'по изворима и контима'!$A$12:D$499,4,FALSE))</f>
        <v>Израда пројектне документације</v>
      </c>
      <c r="G107" t="str">
        <f>IF(A107=0,0,+VLOOKUP($A107,'по изворима и контима'!$A$12:G$499,5,FALSE))</f>
        <v>0602</v>
      </c>
      <c r="H107" t="str">
        <f>IF(A107=0,0,+VLOOKUP($A107,'по изворима и контима'!$A$12:H$499,6,FALSE))</f>
        <v>0602-001</v>
      </c>
      <c r="I107">
        <f>IF(A107=0,0,+VLOOKUP($A107,'по изворима и контима'!$A$12:H$499,7,FALSE))</f>
        <v>511</v>
      </c>
      <c r="J107">
        <f>IF(A107=0,0,+VLOOKUP($A107,'по изворима и контима'!$A$12:I$499,8,FALSE))</f>
        <v>511400</v>
      </c>
      <c r="K107">
        <f>IF(B107=0,0,+VLOOKUP($A107,'по изворима и контима'!$A$12:J$499,9,FALSE))</f>
        <v>1</v>
      </c>
      <c r="L107">
        <f>IF($A107=0,0,+VLOOKUP($F107,spisak!$C$11:$F$30,3,FALSE))</f>
        <v>2017</v>
      </c>
      <c r="M107">
        <f>IF($A107=0,0,+VLOOKUP($F107,spisak!$C$11:$F$30,4,FALSE))</f>
        <v>2017</v>
      </c>
      <c r="N107" s="139" t="str">
        <f t="shared" ref="N107" si="111">+IF(A107=0,0,"2019")</f>
        <v>2019</v>
      </c>
      <c r="O107" s="121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13</v>
      </c>
      <c r="B108">
        <f t="shared" si="72"/>
        <v>14</v>
      </c>
      <c r="C108" s="120">
        <f>IF(A108=0,0,+spisak!A$4)</f>
        <v>62</v>
      </c>
      <c r="D108" t="str">
        <f>IF(A108=0,0,+spisak!C$4)</f>
        <v>Љубовија</v>
      </c>
      <c r="E108" s="158" t="e">
        <f>IF(A108=0,0,+spisak!#REF!)</f>
        <v>#REF!</v>
      </c>
      <c r="F108" t="str">
        <f>IF(A108=0,0,+VLOOKUP($A108,'по изворима и контима'!$A$12:D$499,4,FALSE))</f>
        <v>Израда пројектне документације</v>
      </c>
      <c r="G108" t="str">
        <f>IF(A108=0,0,+VLOOKUP($A108,'по изворима и контима'!$A$12:G$499,5,FALSE))</f>
        <v>0602</v>
      </c>
      <c r="H108" t="str">
        <f>IF(A108=0,0,+VLOOKUP($A108,'по изворима и контима'!$A$12:H$499,6,FALSE))</f>
        <v>0602-001</v>
      </c>
      <c r="I108">
        <f>IF(A108=0,0,+VLOOKUP($A108,'по изворима и контима'!$A$12:H$499,7,FALSE))</f>
        <v>511</v>
      </c>
      <c r="J108">
        <f>IF(A108=0,0,+VLOOKUP($A108,'по изворима и контима'!$A$12:I$499,8,FALSE))</f>
        <v>511400</v>
      </c>
      <c r="K108">
        <f>IF(B108=0,0,+VLOOKUP($A108,'по изворима и контима'!$A$12:J$499,9,FALSE))</f>
        <v>1</v>
      </c>
      <c r="L108">
        <f>IF($A108=0,0,+VLOOKUP($F108,spisak!$C$11:$F$30,3,FALSE))</f>
        <v>2017</v>
      </c>
      <c r="M108">
        <f>IF($A108=0,0,+VLOOKUP($F108,spisak!$C$11:$F$30,4,FALSE))</f>
        <v>2017</v>
      </c>
      <c r="N108" s="139" t="str">
        <f t="shared" ref="N108" si="112">+IF(A108=0,0,"nakon 2019")</f>
        <v>nakon 2019</v>
      </c>
      <c r="O108" s="121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14</v>
      </c>
      <c r="B109">
        <f t="shared" si="72"/>
        <v>15</v>
      </c>
      <c r="C109" s="120">
        <f>IF(A109=0,0,+spisak!A$4)</f>
        <v>62</v>
      </c>
      <c r="D109" t="str">
        <f>IF(A109=0,0,+spisak!C$4)</f>
        <v>Љубовија</v>
      </c>
      <c r="E109" s="158" t="e">
        <f>IF(A109=0,0,+spisak!#REF!)</f>
        <v>#REF!</v>
      </c>
      <c r="F109" t="str">
        <f>IF(A109=0,0,+VLOOKUP($A109,'по изворима и контима'!$A$12:D$499,4,FALSE))</f>
        <v>Реконструкција раскрснице на Старој Љубовији</v>
      </c>
      <c r="G109" t="str">
        <f>IF(A109=0,0,+VLOOKUP($A109,'по изворима и контима'!$A$12:G$499,5,FALSE))</f>
        <v>0701</v>
      </c>
      <c r="H109" t="str">
        <f>IF(A109=0,0,+VLOOKUP($A109,'по изворима и контима'!$A$12:H$499,6,FALSE))</f>
        <v>0701-П5</v>
      </c>
      <c r="I109">
        <f>IF(A109=0,0,+VLOOKUP($A109,'по изворима и контима'!$A$12:H$499,7,FALSE))</f>
        <v>511</v>
      </c>
      <c r="J109">
        <f>IF(A109=0,0,+VLOOKUP($A109,'по изворима и контима'!$A$12:I$499,8,FALSE))</f>
        <v>511200</v>
      </c>
      <c r="K109">
        <f>IF(B109=0,0,+VLOOKUP($A109,'по изворима и контима'!$A$12:J$499,9,FALSE))</f>
        <v>1</v>
      </c>
      <c r="L109">
        <f>IF($A109=0,0,+VLOOKUP($F109,spisak!$C$11:$F$30,3,FALSE))</f>
        <v>2017</v>
      </c>
      <c r="M109">
        <f>IF($A109=0,0,+VLOOKUP($F109,spisak!$C$11:$F$30,4,FALSE))</f>
        <v>2017</v>
      </c>
      <c r="N109" s="139" t="str">
        <f t="shared" ref="N109" si="113">+IF(A109=0,0,"do 2015")</f>
        <v>do 2015</v>
      </c>
      <c r="O109" s="121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14</v>
      </c>
      <c r="B110">
        <f t="shared" si="72"/>
        <v>16</v>
      </c>
      <c r="C110" s="120">
        <f>IF(A110=0,0,+spisak!A$4)</f>
        <v>62</v>
      </c>
      <c r="D110" t="str">
        <f>IF(A110=0,0,+spisak!C$4)</f>
        <v>Љубовија</v>
      </c>
      <c r="E110" s="158" t="e">
        <f>IF(A110=0,0,+spisak!#REF!)</f>
        <v>#REF!</v>
      </c>
      <c r="F110" t="str">
        <f>IF(A110=0,0,+VLOOKUP($A110,'по изворима и контима'!$A$12:D$499,4,FALSE))</f>
        <v>Реконструкција раскрснице на Старој Љубовији</v>
      </c>
      <c r="G110" t="str">
        <f>IF(A110=0,0,+VLOOKUP($A110,'по изворима и контима'!$A$12:G$499,5,FALSE))</f>
        <v>0701</v>
      </c>
      <c r="H110" t="str">
        <f>IF(A110=0,0,+VLOOKUP($A110,'по изворима и контима'!$A$12:H$499,6,FALSE))</f>
        <v>0701-П5</v>
      </c>
      <c r="I110">
        <f>IF(A110=0,0,+VLOOKUP($A110,'по изворима и контима'!$A$12:H$499,7,FALSE))</f>
        <v>511</v>
      </c>
      <c r="J110">
        <f>IF(A110=0,0,+VLOOKUP($A110,'по изворима и контима'!$A$12:I$499,8,FALSE))</f>
        <v>511200</v>
      </c>
      <c r="K110">
        <f>IF(B110=0,0,+VLOOKUP($A110,'по изворима и контима'!$A$12:J$499,9,FALSE))</f>
        <v>1</v>
      </c>
      <c r="L110">
        <f>IF($A110=0,0,+VLOOKUP($F110,spisak!$C$11:$F$30,3,FALSE))</f>
        <v>2017</v>
      </c>
      <c r="M110">
        <f>IF($A110=0,0,+VLOOKUP($F110,spisak!$C$11:$F$30,4,FALSE))</f>
        <v>2017</v>
      </c>
      <c r="N110" s="139" t="str">
        <f t="shared" ref="N110" si="115">+IF(A110=0,0,"2016-plan")</f>
        <v>2016-plan</v>
      </c>
      <c r="O110" s="121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14</v>
      </c>
      <c r="B111">
        <f t="shared" si="72"/>
        <v>17</v>
      </c>
      <c r="C111" s="120">
        <f>IF(A111=0,0,+spisak!A$4)</f>
        <v>62</v>
      </c>
      <c r="D111" t="str">
        <f>IF(A111=0,0,+spisak!C$4)</f>
        <v>Љубовија</v>
      </c>
      <c r="E111" s="158" t="e">
        <f>IF(A111=0,0,+spisak!#REF!)</f>
        <v>#REF!</v>
      </c>
      <c r="F111" t="str">
        <f>IF(A111=0,0,+VLOOKUP($A111,'по изворима и контима'!$A$12:D$499,4,FALSE))</f>
        <v>Реконструкција раскрснице на Старој Љубовији</v>
      </c>
      <c r="G111" t="str">
        <f>IF(A111=0,0,+VLOOKUP($A111,'по изворима и контима'!$A$12:G$499,5,FALSE))</f>
        <v>0701</v>
      </c>
      <c r="H111" t="str">
        <f>IF(A111=0,0,+VLOOKUP($A111,'по изворима и контима'!$A$12:H$499,6,FALSE))</f>
        <v>0701-П5</v>
      </c>
      <c r="I111">
        <f>IF(A111=0,0,+VLOOKUP($A111,'по изворима и контима'!$A$12:H$499,7,FALSE))</f>
        <v>511</v>
      </c>
      <c r="J111">
        <f>IF(A111=0,0,+VLOOKUP($A111,'по изворима и контима'!$A$12:I$499,8,FALSE))</f>
        <v>511200</v>
      </c>
      <c r="K111">
        <f>IF(B111=0,0,+VLOOKUP($A111,'по изворима и контима'!$A$12:J$499,9,FALSE))</f>
        <v>1</v>
      </c>
      <c r="L111">
        <f>IF($A111=0,0,+VLOOKUP($F111,spisak!$C$11:$F$30,3,FALSE))</f>
        <v>2017</v>
      </c>
      <c r="M111">
        <f>IF($A111=0,0,+VLOOKUP($F111,spisak!$C$11:$F$30,4,FALSE))</f>
        <v>2017</v>
      </c>
      <c r="N111" s="139" t="str">
        <f t="shared" ref="N111" si="116">+IF(A111=0,0,"2016-procena")</f>
        <v>2016-procena</v>
      </c>
      <c r="O111" s="121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14</v>
      </c>
      <c r="B112">
        <f t="shared" si="72"/>
        <v>18</v>
      </c>
      <c r="C112" s="120">
        <f>IF(A112=0,0,+spisak!A$4)</f>
        <v>62</v>
      </c>
      <c r="D112" t="str">
        <f>IF(A112=0,0,+spisak!C$4)</f>
        <v>Љубовија</v>
      </c>
      <c r="E112" s="158" t="e">
        <f>IF(A112=0,0,+spisak!#REF!)</f>
        <v>#REF!</v>
      </c>
      <c r="F112" t="str">
        <f>IF(A112=0,0,+VLOOKUP($A112,'по изворима и контима'!$A$12:D$499,4,FALSE))</f>
        <v>Реконструкција раскрснице на Старој Љубовији</v>
      </c>
      <c r="G112" t="str">
        <f>IF(A112=0,0,+VLOOKUP($A112,'по изворима и контима'!$A$12:G$499,5,FALSE))</f>
        <v>0701</v>
      </c>
      <c r="H112" t="str">
        <f>IF(A112=0,0,+VLOOKUP($A112,'по изворима и контима'!$A$12:H$499,6,FALSE))</f>
        <v>0701-П5</v>
      </c>
      <c r="I112">
        <f>IF(A112=0,0,+VLOOKUP($A112,'по изворима и контима'!$A$12:H$499,7,FALSE))</f>
        <v>511</v>
      </c>
      <c r="J112">
        <f>IF(A112=0,0,+VLOOKUP($A112,'по изворима и контима'!$A$12:I$499,8,FALSE))</f>
        <v>511200</v>
      </c>
      <c r="K112">
        <f>IF(B112=0,0,+VLOOKUP($A112,'по изворима и контима'!$A$12:J$499,9,FALSE))</f>
        <v>1</v>
      </c>
      <c r="L112">
        <f>IF($A112=0,0,+VLOOKUP($F112,spisak!$C$11:$F$30,3,FALSE))</f>
        <v>2017</v>
      </c>
      <c r="M112">
        <f>IF($A112=0,0,+VLOOKUP($F112,spisak!$C$11:$F$30,4,FALSE))</f>
        <v>2017</v>
      </c>
      <c r="N112" s="139" t="str">
        <f t="shared" ref="N112" si="117">+IF(A112=0,0,"2017")</f>
        <v>2017</v>
      </c>
      <c r="O112" s="121">
        <f>IF(A112=0,0,+VLOOKUP($A112,'по изворима и контима'!$A$12:R$499,COLUMN('по изворима и контима'!M:M),FALSE))</f>
        <v>4000000</v>
      </c>
    </row>
    <row r="113" spans="1:15">
      <c r="A113">
        <f t="shared" si="114"/>
        <v>14</v>
      </c>
      <c r="B113">
        <f t="shared" si="72"/>
        <v>19</v>
      </c>
      <c r="C113" s="120">
        <f>IF(A113=0,0,+spisak!A$4)</f>
        <v>62</v>
      </c>
      <c r="D113" t="str">
        <f>IF(A113=0,0,+spisak!C$4)</f>
        <v>Љубовија</v>
      </c>
      <c r="E113" s="158" t="e">
        <f>IF(A113=0,0,+spisak!#REF!)</f>
        <v>#REF!</v>
      </c>
      <c r="F113" t="str">
        <f>IF(A113=0,0,+VLOOKUP($A113,'по изворима и контима'!$A$12:D$499,4,FALSE))</f>
        <v>Реконструкција раскрснице на Старој Љубовији</v>
      </c>
      <c r="G113" t="str">
        <f>IF(A113=0,0,+VLOOKUP($A113,'по изворима и контима'!$A$12:G$499,5,FALSE))</f>
        <v>0701</v>
      </c>
      <c r="H113" t="str">
        <f>IF(A113=0,0,+VLOOKUP($A113,'по изворима и контима'!$A$12:H$499,6,FALSE))</f>
        <v>0701-П5</v>
      </c>
      <c r="I113">
        <f>IF(A113=0,0,+VLOOKUP($A113,'по изворима и контима'!$A$12:H$499,7,FALSE))</f>
        <v>511</v>
      </c>
      <c r="J113">
        <f>IF(A113=0,0,+VLOOKUP($A113,'по изворима и контима'!$A$12:I$499,8,FALSE))</f>
        <v>511200</v>
      </c>
      <c r="K113">
        <f>IF(B113=0,0,+VLOOKUP($A113,'по изворима и контима'!$A$12:J$499,9,FALSE))</f>
        <v>1</v>
      </c>
      <c r="L113">
        <f>IF($A113=0,0,+VLOOKUP($F113,spisak!$C$11:$F$30,3,FALSE))</f>
        <v>2017</v>
      </c>
      <c r="M113">
        <f>IF($A113=0,0,+VLOOKUP($F113,spisak!$C$11:$F$30,4,FALSE))</f>
        <v>2017</v>
      </c>
      <c r="N113" s="139" t="str">
        <f t="shared" ref="N113" si="118">+IF(A113=0,0,"2018")</f>
        <v>2018</v>
      </c>
      <c r="O113" s="121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14</v>
      </c>
      <c r="B114">
        <f t="shared" si="72"/>
        <v>20</v>
      </c>
      <c r="C114" s="120">
        <f>IF(A114=0,0,+spisak!A$4)</f>
        <v>62</v>
      </c>
      <c r="D114" t="str">
        <f>IF(A114=0,0,+spisak!C$4)</f>
        <v>Љубовија</v>
      </c>
      <c r="E114" s="158" t="e">
        <f>IF(A114=0,0,+spisak!#REF!)</f>
        <v>#REF!</v>
      </c>
      <c r="F114" t="str">
        <f>IF(A114=0,0,+VLOOKUP($A114,'по изворима и контима'!$A$12:D$499,4,FALSE))</f>
        <v>Реконструкција раскрснице на Старој Љубовији</v>
      </c>
      <c r="G114" t="str">
        <f>IF(A114=0,0,+VLOOKUP($A114,'по изворима и контима'!$A$12:G$499,5,FALSE))</f>
        <v>0701</v>
      </c>
      <c r="H114" t="str">
        <f>IF(A114=0,0,+VLOOKUP($A114,'по изворима и контима'!$A$12:H$499,6,FALSE))</f>
        <v>0701-П5</v>
      </c>
      <c r="I114">
        <f>IF(A114=0,0,+VLOOKUP($A114,'по изворима и контима'!$A$12:H$499,7,FALSE))</f>
        <v>511</v>
      </c>
      <c r="J114">
        <f>IF(A114=0,0,+VLOOKUP($A114,'по изворима и контима'!$A$12:I$499,8,FALSE))</f>
        <v>511200</v>
      </c>
      <c r="K114">
        <f>IF(B114=0,0,+VLOOKUP($A114,'по изворима и контима'!$A$12:J$499,9,FALSE))</f>
        <v>1</v>
      </c>
      <c r="L114">
        <f>IF($A114=0,0,+VLOOKUP($F114,spisak!$C$11:$F$30,3,FALSE))</f>
        <v>2017</v>
      </c>
      <c r="M114">
        <f>IF($A114=0,0,+VLOOKUP($F114,spisak!$C$11:$F$30,4,FALSE))</f>
        <v>2017</v>
      </c>
      <c r="N114" s="139" t="str">
        <f t="shared" ref="N114" si="119">+IF(A114=0,0,"2019")</f>
        <v>2019</v>
      </c>
      <c r="O114" s="121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14</v>
      </c>
      <c r="B115">
        <f t="shared" si="72"/>
        <v>21</v>
      </c>
      <c r="C115" s="120">
        <f>IF(A115=0,0,+spisak!A$4)</f>
        <v>62</v>
      </c>
      <c r="D115" t="str">
        <f>IF(A115=0,0,+spisak!C$4)</f>
        <v>Љубовија</v>
      </c>
      <c r="E115" s="158" t="e">
        <f>IF(A115=0,0,+spisak!#REF!)</f>
        <v>#REF!</v>
      </c>
      <c r="F115" t="str">
        <f>IF(A115=0,0,+VLOOKUP($A115,'по изворима и контима'!$A$12:D$499,4,FALSE))</f>
        <v>Реконструкција раскрснице на Старој Љубовији</v>
      </c>
      <c r="G115" t="str">
        <f>IF(A115=0,0,+VLOOKUP($A115,'по изворима и контима'!$A$12:G$499,5,FALSE))</f>
        <v>0701</v>
      </c>
      <c r="H115" t="str">
        <f>IF(A115=0,0,+VLOOKUP($A115,'по изворима и контима'!$A$12:H$499,6,FALSE))</f>
        <v>0701-П5</v>
      </c>
      <c r="I115">
        <f>IF(A115=0,0,+VLOOKUP($A115,'по изворима и контима'!$A$12:H$499,7,FALSE))</f>
        <v>511</v>
      </c>
      <c r="J115">
        <f>IF(A115=0,0,+VLOOKUP($A115,'по изворима и контима'!$A$12:I$499,8,FALSE))</f>
        <v>511200</v>
      </c>
      <c r="K115">
        <f>IF(B115=0,0,+VLOOKUP($A115,'по изворима и контима'!$A$12:J$499,9,FALSE))</f>
        <v>1</v>
      </c>
      <c r="L115">
        <f>IF($A115=0,0,+VLOOKUP($F115,spisak!$C$11:$F$30,3,FALSE))</f>
        <v>2017</v>
      </c>
      <c r="M115">
        <f>IF($A115=0,0,+VLOOKUP($F115,spisak!$C$11:$F$30,4,FALSE))</f>
        <v>2017</v>
      </c>
      <c r="N115" s="139" t="str">
        <f t="shared" ref="N115" si="120">+IF(A115=0,0,"nakon 2019")</f>
        <v>nakon 2019</v>
      </c>
      <c r="O115" s="121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15</v>
      </c>
      <c r="B123">
        <f t="shared" si="72"/>
        <v>1</v>
      </c>
      <c r="C123" s="120">
        <f>IF(A123=0,0,+spisak!A$4)</f>
        <v>62</v>
      </c>
      <c r="D123" t="str">
        <f>IF(A123=0,0,+spisak!C$4)</f>
        <v>Љубовија</v>
      </c>
      <c r="E123" s="158" t="e">
        <f>IF(A123=0,0,+spisak!#REF!)</f>
        <v>#REF!</v>
      </c>
      <c r="F123" t="str">
        <f>IF(A123=0,0,+VLOOKUP($A123,'по изворима и контима'!$A$12:D$499,4,FALSE))</f>
        <v xml:space="preserve">Изградња нисконапонске мреже </v>
      </c>
      <c r="G123" t="str">
        <f>IF(A123=0,0,+VLOOKUP($A123,'по изворима и контима'!$A$12:G$499,5,FALSE))</f>
        <v>0701</v>
      </c>
      <c r="H123" t="str">
        <f>IF(A123=0,0,+VLOOKUP($A123,'по изворима и контима'!$A$12:H$499,6,FALSE))</f>
        <v>0701-П6</v>
      </c>
      <c r="I123">
        <f>IF(A123=0,0,+VLOOKUP($A123,'по изворима и контима'!$A$12:H$499,7,FALSE))</f>
        <v>511</v>
      </c>
      <c r="J123">
        <f>IF(A123=0,0,+VLOOKUP($A123,'по изворима и контима'!$A$12:I$499,8,FALSE))</f>
        <v>511200</v>
      </c>
      <c r="K123">
        <f>IF(B123=0,0,+VLOOKUP($A123,'по изворима и контима'!$A$12:J$499,9,FALSE))</f>
        <v>1</v>
      </c>
      <c r="L123">
        <f>IF($A123=0,0,+VLOOKUP($F123,spisak!$C$11:$F$30,3,FALSE))</f>
        <v>2017</v>
      </c>
      <c r="M123">
        <f>IF($A123=0,0,+VLOOKUP($F123,spisak!$C$11:$F$30,4,FALSE))</f>
        <v>2017</v>
      </c>
      <c r="N123" s="139" t="str">
        <f t="shared" ref="N123" si="129">+IF(A123=0,0,"do 2015")</f>
        <v>do 2015</v>
      </c>
      <c r="O123" s="121">
        <f>IF(A123=0,0,+VLOOKUP($A123,'по изворима и контима'!$A$12:L$499,COLUMN('по изворима и контима'!J:J),FALSE))</f>
        <v>10991472</v>
      </c>
    </row>
    <row r="124" spans="1:15">
      <c r="A124">
        <f>+A123</f>
        <v>15</v>
      </c>
      <c r="B124">
        <f t="shared" si="72"/>
        <v>2</v>
      </c>
      <c r="C124" s="120">
        <f>IF(A124=0,0,+spisak!A$4)</f>
        <v>62</v>
      </c>
      <c r="D124" t="str">
        <f>IF(A124=0,0,+spisak!C$4)</f>
        <v>Љубовија</v>
      </c>
      <c r="E124" s="158" t="e">
        <f>IF(A124=0,0,+spisak!#REF!)</f>
        <v>#REF!</v>
      </c>
      <c r="F124" t="str">
        <f>IF(A124=0,0,+VLOOKUP($A124,'по изворима и контима'!$A$12:D$499,4,FALSE))</f>
        <v xml:space="preserve">Изградња нисконапонске мреже </v>
      </c>
      <c r="G124" t="str">
        <f>IF(A124=0,0,+VLOOKUP($A124,'по изворима и контима'!$A$12:G$499,5,FALSE))</f>
        <v>0701</v>
      </c>
      <c r="H124" t="str">
        <f>IF(A124=0,0,+VLOOKUP($A124,'по изворима и контима'!$A$12:H$499,6,FALSE))</f>
        <v>0701-П6</v>
      </c>
      <c r="I124">
        <f>IF(A124=0,0,+VLOOKUP($A124,'по изворима и контима'!$A$12:H$499,7,FALSE))</f>
        <v>511</v>
      </c>
      <c r="J124">
        <f>IF(A124=0,0,+VLOOKUP($A124,'по изворима и контима'!$A$12:I$499,8,FALSE))</f>
        <v>511200</v>
      </c>
      <c r="K124">
        <f>IF(B124=0,0,+VLOOKUP($A124,'по изворима и контима'!$A$12:J$499,9,FALSE))</f>
        <v>1</v>
      </c>
      <c r="L124">
        <f>IF($A124=0,0,+VLOOKUP($F124,spisak!$C$11:$F$30,3,FALSE))</f>
        <v>2017</v>
      </c>
      <c r="M124">
        <f>IF($A124=0,0,+VLOOKUP($F124,spisak!$C$11:$F$30,4,FALSE))</f>
        <v>2017</v>
      </c>
      <c r="N124" s="139" t="str">
        <f t="shared" ref="N124" si="130">+IF(A124=0,0,"2016-plan")</f>
        <v>2016-plan</v>
      </c>
      <c r="O124" s="121">
        <f>IF(A124=0,0,+VLOOKUP($A124,'по изворима и контима'!$A$12:R$499,COLUMN('по изворима и контима'!K:K),FALSE))</f>
        <v>4500000</v>
      </c>
    </row>
    <row r="125" spans="1:15">
      <c r="A125">
        <f t="shared" ref="A125:A136" si="131">+A124</f>
        <v>15</v>
      </c>
      <c r="B125">
        <f t="shared" si="72"/>
        <v>3</v>
      </c>
      <c r="C125" s="120">
        <f>IF(A125=0,0,+spisak!A$4)</f>
        <v>62</v>
      </c>
      <c r="D125" t="str">
        <f>IF(A125=0,0,+spisak!C$4)</f>
        <v>Љубовија</v>
      </c>
      <c r="E125" s="158" t="e">
        <f>IF(A125=0,0,+spisak!#REF!)</f>
        <v>#REF!</v>
      </c>
      <c r="F125" t="str">
        <f>IF(A125=0,0,+VLOOKUP($A125,'по изворима и контима'!$A$12:D$499,4,FALSE))</f>
        <v xml:space="preserve">Изградња нисконапонске мреже </v>
      </c>
      <c r="G125" t="str">
        <f>IF(A125=0,0,+VLOOKUP($A125,'по изворима и контима'!$A$12:G$499,5,FALSE))</f>
        <v>0701</v>
      </c>
      <c r="H125" t="str">
        <f>IF(A125=0,0,+VLOOKUP($A125,'по изворима и контима'!$A$12:H$499,6,FALSE))</f>
        <v>0701-П6</v>
      </c>
      <c r="I125">
        <f>IF(A125=0,0,+VLOOKUP($A125,'по изворима и контима'!$A$12:H$499,7,FALSE))</f>
        <v>511</v>
      </c>
      <c r="J125">
        <f>IF(A125=0,0,+VLOOKUP($A125,'по изворима и контима'!$A$12:I$499,8,FALSE))</f>
        <v>511200</v>
      </c>
      <c r="K125">
        <f>IF(B125=0,0,+VLOOKUP($A125,'по изворима и контима'!$A$12:J$499,9,FALSE))</f>
        <v>1</v>
      </c>
      <c r="L125">
        <f>IF($A125=0,0,+VLOOKUP($F125,spisak!$C$11:$F$30,3,FALSE))</f>
        <v>2017</v>
      </c>
      <c r="M125">
        <f>IF($A125=0,0,+VLOOKUP($F125,spisak!$C$11:$F$30,4,FALSE))</f>
        <v>2017</v>
      </c>
      <c r="N125" s="139" t="str">
        <f t="shared" ref="N125" si="132">+IF(A125=0,0,"2016-procena")</f>
        <v>2016-procena</v>
      </c>
      <c r="O125" s="121">
        <f>IF(A125=0,0,+VLOOKUP($A125,'по изворима и контима'!$A$12:R$499,COLUMN('по изворима и контима'!L:L),FALSE))</f>
        <v>4500000</v>
      </c>
    </row>
    <row r="126" spans="1:15">
      <c r="A126">
        <f t="shared" si="131"/>
        <v>15</v>
      </c>
      <c r="B126">
        <f t="shared" si="72"/>
        <v>4</v>
      </c>
      <c r="C126" s="120">
        <f>IF(A126=0,0,+spisak!A$4)</f>
        <v>62</v>
      </c>
      <c r="D126" t="str">
        <f>IF(A126=0,0,+spisak!C$4)</f>
        <v>Љубовија</v>
      </c>
      <c r="E126" s="158" t="e">
        <f>IF(A126=0,0,+spisak!#REF!)</f>
        <v>#REF!</v>
      </c>
      <c r="F126" t="str">
        <f>IF(A126=0,0,+VLOOKUP($A126,'по изворима и контима'!$A$12:D$499,4,FALSE))</f>
        <v xml:space="preserve">Изградња нисконапонске мреже </v>
      </c>
      <c r="G126" t="str">
        <f>IF(A126=0,0,+VLOOKUP($A126,'по изворима и контима'!$A$12:G$499,5,FALSE))</f>
        <v>0701</v>
      </c>
      <c r="H126" t="str">
        <f>IF(A126=0,0,+VLOOKUP($A126,'по изворима и контима'!$A$12:H$499,6,FALSE))</f>
        <v>0701-П6</v>
      </c>
      <c r="I126">
        <f>IF(A126=0,0,+VLOOKUP($A126,'по изворима и контима'!$A$12:H$499,7,FALSE))</f>
        <v>511</v>
      </c>
      <c r="J126">
        <f>IF(A126=0,0,+VLOOKUP($A126,'по изворима и контима'!$A$12:I$499,8,FALSE))</f>
        <v>511200</v>
      </c>
      <c r="K126">
        <f>IF(B126=0,0,+VLOOKUP($A126,'по изворима и контима'!$A$12:J$499,9,FALSE))</f>
        <v>1</v>
      </c>
      <c r="L126">
        <f>IF($A126=0,0,+VLOOKUP($F126,spisak!$C$11:$F$30,3,FALSE))</f>
        <v>2017</v>
      </c>
      <c r="M126">
        <f>IF($A126=0,0,+VLOOKUP($F126,spisak!$C$11:$F$30,4,FALSE))</f>
        <v>2017</v>
      </c>
      <c r="N126" s="139" t="str">
        <f t="shared" ref="N126" si="133">+IF(A126=0,0,"2017")</f>
        <v>2017</v>
      </c>
      <c r="O126" s="121">
        <f>IF(A126=0,0,+VLOOKUP($A126,'по изворима и контима'!$A$12:R$499,COLUMN('по изворима и контима'!M:M),FALSE))</f>
        <v>5000000</v>
      </c>
    </row>
    <row r="127" spans="1:15">
      <c r="A127">
        <f t="shared" si="131"/>
        <v>15</v>
      </c>
      <c r="B127">
        <f t="shared" si="72"/>
        <v>5</v>
      </c>
      <c r="C127" s="120">
        <f>IF(A127=0,0,+spisak!A$4)</f>
        <v>62</v>
      </c>
      <c r="D127" t="str">
        <f>IF(A127=0,0,+spisak!C$4)</f>
        <v>Љубовија</v>
      </c>
      <c r="E127" s="158" t="e">
        <f>IF(A127=0,0,+spisak!#REF!)</f>
        <v>#REF!</v>
      </c>
      <c r="F127" t="str">
        <f>IF(A127=0,0,+VLOOKUP($A127,'по изворима и контима'!$A$12:D$499,4,FALSE))</f>
        <v xml:space="preserve">Изградња нисконапонске мреже </v>
      </c>
      <c r="G127" t="str">
        <f>IF(A127=0,0,+VLOOKUP($A127,'по изворима и контима'!$A$12:G$499,5,FALSE))</f>
        <v>0701</v>
      </c>
      <c r="H127" t="str">
        <f>IF(A127=0,0,+VLOOKUP($A127,'по изворима и контима'!$A$12:H$499,6,FALSE))</f>
        <v>0701-П6</v>
      </c>
      <c r="I127">
        <f>IF(A127=0,0,+VLOOKUP($A127,'по изворима и контима'!$A$12:H$499,7,FALSE))</f>
        <v>511</v>
      </c>
      <c r="J127">
        <f>IF(A127=0,0,+VLOOKUP($A127,'по изворима и контима'!$A$12:I$499,8,FALSE))</f>
        <v>511200</v>
      </c>
      <c r="K127">
        <f>IF(B127=0,0,+VLOOKUP($A127,'по изворима и контима'!$A$12:J$499,9,FALSE))</f>
        <v>1</v>
      </c>
      <c r="L127">
        <f>IF($A127=0,0,+VLOOKUP($F127,spisak!$C$11:$F$30,3,FALSE))</f>
        <v>2017</v>
      </c>
      <c r="M127">
        <f>IF($A127=0,0,+VLOOKUP($F127,spisak!$C$11:$F$30,4,FALSE))</f>
        <v>2017</v>
      </c>
      <c r="N127" s="139" t="str">
        <f t="shared" ref="N127" si="134">+IF(A127=0,0,"2018")</f>
        <v>2018</v>
      </c>
      <c r="O127" s="121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15</v>
      </c>
      <c r="B128">
        <f t="shared" si="72"/>
        <v>6</v>
      </c>
      <c r="C128" s="120">
        <f>IF(A128=0,0,+spisak!A$4)</f>
        <v>62</v>
      </c>
      <c r="D128" t="str">
        <f>IF(A128=0,0,+spisak!C$4)</f>
        <v>Љубовија</v>
      </c>
      <c r="E128" s="158" t="e">
        <f>IF(A128=0,0,+spisak!#REF!)</f>
        <v>#REF!</v>
      </c>
      <c r="F128" t="str">
        <f>IF(A128=0,0,+VLOOKUP($A128,'по изворима и контима'!$A$12:D$499,4,FALSE))</f>
        <v xml:space="preserve">Изградња нисконапонске мреже </v>
      </c>
      <c r="G128" t="str">
        <f>IF(A128=0,0,+VLOOKUP($A128,'по изворима и контима'!$A$12:G$499,5,FALSE))</f>
        <v>0701</v>
      </c>
      <c r="H128" t="str">
        <f>IF(A128=0,0,+VLOOKUP($A128,'по изворима и контима'!$A$12:H$499,6,FALSE))</f>
        <v>0701-П6</v>
      </c>
      <c r="I128">
        <f>IF(A128=0,0,+VLOOKUP($A128,'по изворима и контима'!$A$12:H$499,7,FALSE))</f>
        <v>511</v>
      </c>
      <c r="J128">
        <f>IF(A128=0,0,+VLOOKUP($A128,'по изворима и контима'!$A$12:I$499,8,FALSE))</f>
        <v>511200</v>
      </c>
      <c r="K128">
        <f>IF(B128=0,0,+VLOOKUP($A128,'по изворима и контима'!$A$12:J$499,9,FALSE))</f>
        <v>1</v>
      </c>
      <c r="L128">
        <f>IF($A128=0,0,+VLOOKUP($F128,spisak!$C$11:$F$30,3,FALSE))</f>
        <v>2017</v>
      </c>
      <c r="M128">
        <f>IF($A128=0,0,+VLOOKUP($F128,spisak!$C$11:$F$30,4,FALSE))</f>
        <v>2017</v>
      </c>
      <c r="N128" s="139" t="str">
        <f t="shared" ref="N128" si="135">+IF(A128=0,0,"2019")</f>
        <v>2019</v>
      </c>
      <c r="O128" s="121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15</v>
      </c>
      <c r="B129">
        <f t="shared" si="72"/>
        <v>7</v>
      </c>
      <c r="C129" s="120">
        <f>IF(A129=0,0,+spisak!A$4)</f>
        <v>62</v>
      </c>
      <c r="D129" t="str">
        <f>IF(A129=0,0,+spisak!C$4)</f>
        <v>Љубовија</v>
      </c>
      <c r="E129" s="158" t="e">
        <f>IF(A129=0,0,+spisak!#REF!)</f>
        <v>#REF!</v>
      </c>
      <c r="F129" t="str">
        <f>IF(A129=0,0,+VLOOKUP($A129,'по изворима и контима'!$A$12:D$499,4,FALSE))</f>
        <v xml:space="preserve">Изградња нисконапонске мреже </v>
      </c>
      <c r="G129" t="str">
        <f>IF(A129=0,0,+VLOOKUP($A129,'по изворима и контима'!$A$12:G$499,5,FALSE))</f>
        <v>0701</v>
      </c>
      <c r="H129" t="str">
        <f>IF(A129=0,0,+VLOOKUP($A129,'по изворима и контима'!$A$12:H$499,6,FALSE))</f>
        <v>0701-П6</v>
      </c>
      <c r="I129">
        <f>IF(A129=0,0,+VLOOKUP($A129,'по изворима и контима'!$A$12:H$499,7,FALSE))</f>
        <v>511</v>
      </c>
      <c r="J129">
        <f>IF(A129=0,0,+VLOOKUP($A129,'по изворима и контима'!$A$12:I$499,8,FALSE))</f>
        <v>511200</v>
      </c>
      <c r="K129">
        <f>IF(B129=0,0,+VLOOKUP($A129,'по изворима и контима'!$A$12:J$499,9,FALSE))</f>
        <v>1</v>
      </c>
      <c r="L129">
        <f>IF($A129=0,0,+VLOOKUP($F129,spisak!$C$11:$F$30,3,FALSE))</f>
        <v>2017</v>
      </c>
      <c r="M129">
        <f>IF($A129=0,0,+VLOOKUP($F129,spisak!$C$11:$F$30,4,FALSE))</f>
        <v>2017</v>
      </c>
      <c r="N129" s="139" t="str">
        <f t="shared" ref="N129" si="136">+IF(A129=0,0,"nakon 2019")</f>
        <v>nakon 2019</v>
      </c>
      <c r="O129" s="121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16</v>
      </c>
      <c r="B130">
        <f t="shared" si="72"/>
        <v>8</v>
      </c>
      <c r="C130" s="120">
        <f>IF(A130=0,0,+spisak!A$4)</f>
        <v>62</v>
      </c>
      <c r="D130" t="str">
        <f>IF(A130=0,0,+spisak!C$4)</f>
        <v>Љубовија</v>
      </c>
      <c r="E130" s="158" t="e">
        <f>IF(A130=0,0,+spisak!#REF!)</f>
        <v>#REF!</v>
      </c>
      <c r="F130" t="str">
        <f>IF(A130=0,0,+VLOOKUP($A130,'по изворима и контима'!$A$12:D$499,4,FALSE))</f>
        <v>Реконструкције зграде Библиотеке "Милован Глишић"</v>
      </c>
      <c r="G130" t="str">
        <f>IF(A130=0,0,+VLOOKUP($A130,'по изворима и контима'!$A$12:G$499,5,FALSE))</f>
        <v>0602</v>
      </c>
      <c r="H130" t="str">
        <f>IF(A130=0,0,+VLOOKUP($A130,'по изворима и контима'!$A$12:H$499,6,FALSE))</f>
        <v>0602-0001</v>
      </c>
      <c r="I130">
        <f>IF(A130=0,0,+VLOOKUP($A130,'по изворима и контима'!$A$12:H$499,7,FALSE))</f>
        <v>511</v>
      </c>
      <c r="J130">
        <f>IF(A130=0,0,+VLOOKUP($A130,'по изворима и контима'!$A$12:I$499,8,FALSE))</f>
        <v>511300</v>
      </c>
      <c r="K130">
        <f>IF(B130=0,0,+VLOOKUP($A130,'по изворима и контима'!$A$12:J$499,9,FALSE))</f>
        <v>1</v>
      </c>
      <c r="L130">
        <f>IF($A130=0,0,+VLOOKUP($F130,spisak!$C$11:$F$30,3,FALSE))</f>
        <v>2017</v>
      </c>
      <c r="M130">
        <f>IF($A130=0,0,+VLOOKUP($F130,spisak!$C$11:$F$30,4,FALSE))</f>
        <v>2017</v>
      </c>
      <c r="N130" s="139" t="str">
        <f t="shared" ref="N130" si="137">+IF(A130=0,0,"do 2015")</f>
        <v>do 2015</v>
      </c>
      <c r="O130" s="121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16</v>
      </c>
      <c r="B131">
        <f t="shared" si="72"/>
        <v>9</v>
      </c>
      <c r="C131" s="120">
        <f>IF(A131=0,0,+spisak!A$4)</f>
        <v>62</v>
      </c>
      <c r="D131" t="str">
        <f>IF(A131=0,0,+spisak!C$4)</f>
        <v>Љубовија</v>
      </c>
      <c r="E131" s="158" t="e">
        <f>IF(A131=0,0,+spisak!#REF!)</f>
        <v>#REF!</v>
      </c>
      <c r="F131" t="str">
        <f>IF(A131=0,0,+VLOOKUP($A131,'по изворима и контима'!$A$12:D$499,4,FALSE))</f>
        <v>Реконструкције зграде Библиотеке "Милован Глишић"</v>
      </c>
      <c r="G131" t="str">
        <f>IF(A131=0,0,+VLOOKUP($A131,'по изворима и контима'!$A$12:G$499,5,FALSE))</f>
        <v>0602</v>
      </c>
      <c r="H131" t="str">
        <f>IF(A131=0,0,+VLOOKUP($A131,'по изворима и контима'!$A$12:H$499,6,FALSE))</f>
        <v>0602-0001</v>
      </c>
      <c r="I131">
        <f>IF(A131=0,0,+VLOOKUP($A131,'по изворима и контима'!$A$12:H$499,7,FALSE))</f>
        <v>511</v>
      </c>
      <c r="J131">
        <f>IF(A131=0,0,+VLOOKUP($A131,'по изворима и контима'!$A$12:I$499,8,FALSE))</f>
        <v>511300</v>
      </c>
      <c r="K131">
        <f>IF(B131=0,0,+VLOOKUP($A131,'по изворима и контима'!$A$12:J$499,9,FALSE))</f>
        <v>1</v>
      </c>
      <c r="L131">
        <f>IF($A131=0,0,+VLOOKUP($F131,spisak!$C$11:$F$30,3,FALSE))</f>
        <v>2017</v>
      </c>
      <c r="M131">
        <f>IF($A131=0,0,+VLOOKUP($F131,spisak!$C$11:$F$30,4,FALSE))</f>
        <v>2017</v>
      </c>
      <c r="N131" s="139" t="str">
        <f t="shared" ref="N131" si="138">+IF(A131=0,0,"2016-plan")</f>
        <v>2016-plan</v>
      </c>
      <c r="O131" s="121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16</v>
      </c>
      <c r="B132">
        <f t="shared" si="72"/>
        <v>10</v>
      </c>
      <c r="C132" s="120">
        <f>IF(A132=0,0,+spisak!A$4)</f>
        <v>62</v>
      </c>
      <c r="D132" t="str">
        <f>IF(A132=0,0,+spisak!C$4)</f>
        <v>Љубовија</v>
      </c>
      <c r="E132" s="158" t="e">
        <f>IF(A132=0,0,+spisak!#REF!)</f>
        <v>#REF!</v>
      </c>
      <c r="F132" t="str">
        <f>IF(A132=0,0,+VLOOKUP($A132,'по изворима и контима'!$A$12:D$499,4,FALSE))</f>
        <v>Реконструкције зграде Библиотеке "Милован Глишић"</v>
      </c>
      <c r="G132" t="str">
        <f>IF(A132=0,0,+VLOOKUP($A132,'по изворима и контима'!$A$12:G$499,5,FALSE))</f>
        <v>0602</v>
      </c>
      <c r="H132" t="str">
        <f>IF(A132=0,0,+VLOOKUP($A132,'по изворима и контима'!$A$12:H$499,6,FALSE))</f>
        <v>0602-0001</v>
      </c>
      <c r="I132">
        <f>IF(A132=0,0,+VLOOKUP($A132,'по изворима и контима'!$A$12:H$499,7,FALSE))</f>
        <v>511</v>
      </c>
      <c r="J132">
        <f>IF(A132=0,0,+VLOOKUP($A132,'по изворима и контима'!$A$12:I$499,8,FALSE))</f>
        <v>511300</v>
      </c>
      <c r="K132">
        <f>IF(B132=0,0,+VLOOKUP($A132,'по изворима и контима'!$A$12:J$499,9,FALSE))</f>
        <v>1</v>
      </c>
      <c r="L132">
        <f>IF($A132=0,0,+VLOOKUP($F132,spisak!$C$11:$F$30,3,FALSE))</f>
        <v>2017</v>
      </c>
      <c r="M132">
        <f>IF($A132=0,0,+VLOOKUP($F132,spisak!$C$11:$F$30,4,FALSE))</f>
        <v>2017</v>
      </c>
      <c r="N132" s="139" t="str">
        <f t="shared" ref="N132" si="139">+IF(A132=0,0,"2016-procena")</f>
        <v>2016-procena</v>
      </c>
      <c r="O132" s="121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16</v>
      </c>
      <c r="B133">
        <f t="shared" si="72"/>
        <v>11</v>
      </c>
      <c r="C133" s="120">
        <f>IF(A133=0,0,+spisak!A$4)</f>
        <v>62</v>
      </c>
      <c r="D133" t="str">
        <f>IF(A133=0,0,+spisak!C$4)</f>
        <v>Љубовија</v>
      </c>
      <c r="E133" s="158" t="e">
        <f>IF(A133=0,0,+spisak!#REF!)</f>
        <v>#REF!</v>
      </c>
      <c r="F133" t="str">
        <f>IF(A133=0,0,+VLOOKUP($A133,'по изворима и контима'!$A$12:D$499,4,FALSE))</f>
        <v>Реконструкције зграде Библиотеке "Милован Глишић"</v>
      </c>
      <c r="G133" t="str">
        <f>IF(A133=0,0,+VLOOKUP($A133,'по изворима и контима'!$A$12:G$499,5,FALSE))</f>
        <v>0602</v>
      </c>
      <c r="H133" t="str">
        <f>IF(A133=0,0,+VLOOKUP($A133,'по изворима и контима'!$A$12:H$499,6,FALSE))</f>
        <v>0602-0001</v>
      </c>
      <c r="I133">
        <f>IF(A133=0,0,+VLOOKUP($A133,'по изворима и контима'!$A$12:H$499,7,FALSE))</f>
        <v>511</v>
      </c>
      <c r="J133">
        <f>IF(A133=0,0,+VLOOKUP($A133,'по изворима и контима'!$A$12:I$499,8,FALSE))</f>
        <v>511300</v>
      </c>
      <c r="K133">
        <f>IF(B133=0,0,+VLOOKUP($A133,'по изворима и контима'!$A$12:J$499,9,FALSE))</f>
        <v>1</v>
      </c>
      <c r="L133">
        <f>IF($A133=0,0,+VLOOKUP($F133,spisak!$C$11:$F$30,3,FALSE))</f>
        <v>2017</v>
      </c>
      <c r="M133">
        <f>IF($A133=0,0,+VLOOKUP($F133,spisak!$C$11:$F$30,4,FALSE))</f>
        <v>2017</v>
      </c>
      <c r="N133" s="139" t="str">
        <f t="shared" ref="N133" si="140">+IF(A133=0,0,"2017")</f>
        <v>2017</v>
      </c>
      <c r="O133" s="121">
        <f>IF(A133=0,0,+VLOOKUP($A133,'по изворима и контима'!$A$12:R$499,COLUMN('по изворима и контима'!M:M),FALSE))</f>
        <v>3000000</v>
      </c>
    </row>
    <row r="134" spans="1:15">
      <c r="A134">
        <f t="shared" si="131"/>
        <v>16</v>
      </c>
      <c r="B134">
        <f t="shared" si="72"/>
        <v>12</v>
      </c>
      <c r="C134" s="120">
        <f>IF(A134=0,0,+spisak!A$4)</f>
        <v>62</v>
      </c>
      <c r="D134" t="str">
        <f>IF(A134=0,0,+spisak!C$4)</f>
        <v>Љубовија</v>
      </c>
      <c r="E134" s="158" t="e">
        <f>IF(A134=0,0,+spisak!#REF!)</f>
        <v>#REF!</v>
      </c>
      <c r="F134" t="str">
        <f>IF(A134=0,0,+VLOOKUP($A134,'по изворима и контима'!$A$12:D$499,4,FALSE))</f>
        <v>Реконструкције зграде Библиотеке "Милован Глишић"</v>
      </c>
      <c r="G134" t="str">
        <f>IF(A134=0,0,+VLOOKUP($A134,'по изворима и контима'!$A$12:G$499,5,FALSE))</f>
        <v>0602</v>
      </c>
      <c r="H134" t="str">
        <f>IF(A134=0,0,+VLOOKUP($A134,'по изворима и контима'!$A$12:H$499,6,FALSE))</f>
        <v>0602-0001</v>
      </c>
      <c r="I134">
        <f>IF(A134=0,0,+VLOOKUP($A134,'по изворима и контима'!$A$12:H$499,7,FALSE))</f>
        <v>511</v>
      </c>
      <c r="J134">
        <f>IF(A134=0,0,+VLOOKUP($A134,'по изворима и контима'!$A$12:I$499,8,FALSE))</f>
        <v>511300</v>
      </c>
      <c r="K134">
        <f>IF(B134=0,0,+VLOOKUP($A134,'по изворима и контима'!$A$12:J$499,9,FALSE))</f>
        <v>1</v>
      </c>
      <c r="L134">
        <f>IF($A134=0,0,+VLOOKUP($F134,spisak!$C$11:$F$30,3,FALSE))</f>
        <v>2017</v>
      </c>
      <c r="M134">
        <f>IF($A134=0,0,+VLOOKUP($F134,spisak!$C$11:$F$30,4,FALSE))</f>
        <v>2017</v>
      </c>
      <c r="N134" s="139" t="str">
        <f t="shared" ref="N134" si="141">+IF(A134=0,0,"2018")</f>
        <v>2018</v>
      </c>
      <c r="O134" s="121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16</v>
      </c>
      <c r="B135">
        <f t="shared" si="72"/>
        <v>13</v>
      </c>
      <c r="C135" s="120">
        <f>IF(A135=0,0,+spisak!A$4)</f>
        <v>62</v>
      </c>
      <c r="D135" t="str">
        <f>IF(A135=0,0,+spisak!C$4)</f>
        <v>Љубовија</v>
      </c>
      <c r="E135" s="158" t="e">
        <f>IF(A135=0,0,+spisak!#REF!)</f>
        <v>#REF!</v>
      </c>
      <c r="F135" t="str">
        <f>IF(A135=0,0,+VLOOKUP($A135,'по изворима и контима'!$A$12:D$499,4,FALSE))</f>
        <v>Реконструкције зграде Библиотеке "Милован Глишић"</v>
      </c>
      <c r="G135" t="str">
        <f>IF(A135=0,0,+VLOOKUP($A135,'по изворима и контима'!$A$12:G$499,5,FALSE))</f>
        <v>0602</v>
      </c>
      <c r="H135" t="str">
        <f>IF(A135=0,0,+VLOOKUP($A135,'по изворима и контима'!$A$12:H$499,6,FALSE))</f>
        <v>0602-0001</v>
      </c>
      <c r="I135">
        <f>IF(A135=0,0,+VLOOKUP($A135,'по изворима и контима'!$A$12:H$499,7,FALSE))</f>
        <v>511</v>
      </c>
      <c r="J135">
        <f>IF(A135=0,0,+VLOOKUP($A135,'по изворима и контима'!$A$12:I$499,8,FALSE))</f>
        <v>511300</v>
      </c>
      <c r="K135">
        <f>IF(B135=0,0,+VLOOKUP($A135,'по изворима и контима'!$A$12:J$499,9,FALSE))</f>
        <v>1</v>
      </c>
      <c r="L135">
        <f>IF($A135=0,0,+VLOOKUP($F135,spisak!$C$11:$F$30,3,FALSE))</f>
        <v>2017</v>
      </c>
      <c r="M135">
        <f>IF($A135=0,0,+VLOOKUP($F135,spisak!$C$11:$F$30,4,FALSE))</f>
        <v>2017</v>
      </c>
      <c r="N135" s="139" t="str">
        <f t="shared" ref="N135" si="142">+IF(A135=0,0,"2019")</f>
        <v>2019</v>
      </c>
      <c r="O135" s="121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16</v>
      </c>
      <c r="B136">
        <f t="shared" ref="B136:B199" si="143">+IF(A136&gt;0,+B135+1,0)</f>
        <v>14</v>
      </c>
      <c r="C136" s="120">
        <f>IF(A136=0,0,+spisak!A$4)</f>
        <v>62</v>
      </c>
      <c r="D136" t="str">
        <f>IF(A136=0,0,+spisak!C$4)</f>
        <v>Љубовија</v>
      </c>
      <c r="E136" s="158" t="e">
        <f>IF(A136=0,0,+spisak!#REF!)</f>
        <v>#REF!</v>
      </c>
      <c r="F136" t="str">
        <f>IF(A136=0,0,+VLOOKUP($A136,'по изворима и контима'!$A$12:D$499,4,FALSE))</f>
        <v>Реконструкције зграде Библиотеке "Милован Глишић"</v>
      </c>
      <c r="G136" t="str">
        <f>IF(A136=0,0,+VLOOKUP($A136,'по изворима и контима'!$A$12:G$499,5,FALSE))</f>
        <v>0602</v>
      </c>
      <c r="H136" t="str">
        <f>IF(A136=0,0,+VLOOKUP($A136,'по изворима и контима'!$A$12:H$499,6,FALSE))</f>
        <v>0602-0001</v>
      </c>
      <c r="I136">
        <f>IF(A136=0,0,+VLOOKUP($A136,'по изворима и контима'!$A$12:H$499,7,FALSE))</f>
        <v>511</v>
      </c>
      <c r="J136">
        <f>IF(A136=0,0,+VLOOKUP($A136,'по изворима и контима'!$A$12:I$499,8,FALSE))</f>
        <v>511300</v>
      </c>
      <c r="K136">
        <f>IF(B136=0,0,+VLOOKUP($A136,'по изворима и контима'!$A$12:J$499,9,FALSE))</f>
        <v>1</v>
      </c>
      <c r="L136">
        <f>IF($A136=0,0,+VLOOKUP($F136,spisak!$C$11:$F$30,3,FALSE))</f>
        <v>2017</v>
      </c>
      <c r="M136">
        <f>IF($A136=0,0,+VLOOKUP($F136,spisak!$C$11:$F$30,4,FALSE))</f>
        <v>2017</v>
      </c>
      <c r="N136" s="139" t="str">
        <f t="shared" ref="N136" si="144">+IF(A136=0,0,"nakon 2019")</f>
        <v>nakon 2019</v>
      </c>
      <c r="O136" s="121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17</v>
      </c>
      <c r="B137">
        <f t="shared" si="143"/>
        <v>15</v>
      </c>
      <c r="C137" s="120">
        <f>IF(A137=0,0,+spisak!A$4)</f>
        <v>62</v>
      </c>
      <c r="D137" t="str">
        <f>IF(A137=0,0,+spisak!C$4)</f>
        <v>Љубовија</v>
      </c>
      <c r="E137" s="158" t="e">
        <f>IF(A137=0,0,+spisak!#REF!)</f>
        <v>#REF!</v>
      </c>
      <c r="F137" t="str">
        <f>IF(A137=0,0,+VLOOKUP($A137,'по изворима и контима'!$A$12:D$499,4,FALSE))</f>
        <v>Рехабилитација Ваљевске улице</v>
      </c>
      <c r="G137" t="str">
        <f>IF(A137=0,0,+VLOOKUP($A137,'по изворима и контима'!$A$12:G$499,5,FALSE))</f>
        <v>0701</v>
      </c>
      <c r="H137" t="str">
        <f>IF(A137=0,0,+VLOOKUP($A137,'по изворима и контима'!$A$12:H$499,6,FALSE))</f>
        <v>0701-П5</v>
      </c>
      <c r="I137">
        <f>IF(A137=0,0,+VLOOKUP($A137,'по изворима и контима'!$A$12:H$499,7,FALSE))</f>
        <v>511</v>
      </c>
      <c r="J137">
        <f>IF(A137=0,0,+VLOOKUP($A137,'по изворима и контима'!$A$12:I$499,8,FALSE))</f>
        <v>511200</v>
      </c>
      <c r="K137">
        <f>IF(B137=0,0,+VLOOKUP($A137,'по изворима и контима'!$A$12:J$499,9,FALSE))</f>
        <v>1</v>
      </c>
      <c r="L137">
        <f>IF($A137=0,0,+VLOOKUP($F137,spisak!$C$11:$F$30,3,FALSE))</f>
        <v>2017</v>
      </c>
      <c r="M137">
        <f>IF($A137=0,0,+VLOOKUP($F137,spisak!$C$11:$F$30,4,FALSE))</f>
        <v>2017</v>
      </c>
      <c r="N137" s="139" t="str">
        <f t="shared" ref="N137" si="145">+IF(A137=0,0,"do 2015")</f>
        <v>do 2015</v>
      </c>
      <c r="O137" s="121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17</v>
      </c>
      <c r="B138">
        <f t="shared" si="143"/>
        <v>16</v>
      </c>
      <c r="C138" s="120">
        <f>IF(A138=0,0,+spisak!A$4)</f>
        <v>62</v>
      </c>
      <c r="D138" t="str">
        <f>IF(A138=0,0,+spisak!C$4)</f>
        <v>Љубовија</v>
      </c>
      <c r="E138" s="158" t="e">
        <f>IF(A138=0,0,+spisak!#REF!)</f>
        <v>#REF!</v>
      </c>
      <c r="F138" t="str">
        <f>IF(A138=0,0,+VLOOKUP($A138,'по изворима и контима'!$A$12:D$499,4,FALSE))</f>
        <v>Рехабилитација Ваљевске улице</v>
      </c>
      <c r="G138" t="str">
        <f>IF(A138=0,0,+VLOOKUP($A138,'по изворима и контима'!$A$12:G$499,5,FALSE))</f>
        <v>0701</v>
      </c>
      <c r="H138" t="str">
        <f>IF(A138=0,0,+VLOOKUP($A138,'по изворима и контима'!$A$12:H$499,6,FALSE))</f>
        <v>0701-П5</v>
      </c>
      <c r="I138">
        <f>IF(A138=0,0,+VLOOKUP($A138,'по изворима и контима'!$A$12:H$499,7,FALSE))</f>
        <v>511</v>
      </c>
      <c r="J138">
        <f>IF(A138=0,0,+VLOOKUP($A138,'по изворима и контима'!$A$12:I$499,8,FALSE))</f>
        <v>511200</v>
      </c>
      <c r="K138">
        <f>IF(B138=0,0,+VLOOKUP($A138,'по изворима и контима'!$A$12:J$499,9,FALSE))</f>
        <v>1</v>
      </c>
      <c r="L138">
        <f>IF($A138=0,0,+VLOOKUP($F138,spisak!$C$11:$F$30,3,FALSE))</f>
        <v>2017</v>
      </c>
      <c r="M138">
        <f>IF($A138=0,0,+VLOOKUP($F138,spisak!$C$11:$F$30,4,FALSE))</f>
        <v>2017</v>
      </c>
      <c r="N138" s="139" t="str">
        <f t="shared" ref="N138" si="147">+IF(A138=0,0,"2016-plan")</f>
        <v>2016-plan</v>
      </c>
      <c r="O138" s="121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17</v>
      </c>
      <c r="B139">
        <f t="shared" si="143"/>
        <v>17</v>
      </c>
      <c r="C139" s="120">
        <f>IF(A139=0,0,+spisak!A$4)</f>
        <v>62</v>
      </c>
      <c r="D139" t="str">
        <f>IF(A139=0,0,+spisak!C$4)</f>
        <v>Љубовија</v>
      </c>
      <c r="E139" s="158" t="e">
        <f>IF(A139=0,0,+spisak!#REF!)</f>
        <v>#REF!</v>
      </c>
      <c r="F139" t="str">
        <f>IF(A139=0,0,+VLOOKUP($A139,'по изворима и контима'!$A$12:D$499,4,FALSE))</f>
        <v>Рехабилитација Ваљевске улице</v>
      </c>
      <c r="G139" t="str">
        <f>IF(A139=0,0,+VLOOKUP($A139,'по изворима и контима'!$A$12:G$499,5,FALSE))</f>
        <v>0701</v>
      </c>
      <c r="H139" t="str">
        <f>IF(A139=0,0,+VLOOKUP($A139,'по изворима и контима'!$A$12:H$499,6,FALSE))</f>
        <v>0701-П5</v>
      </c>
      <c r="I139">
        <f>IF(A139=0,0,+VLOOKUP($A139,'по изворима и контима'!$A$12:H$499,7,FALSE))</f>
        <v>511</v>
      </c>
      <c r="J139">
        <f>IF(A139=0,0,+VLOOKUP($A139,'по изворима и контима'!$A$12:I$499,8,FALSE))</f>
        <v>511200</v>
      </c>
      <c r="K139">
        <f>IF(B139=0,0,+VLOOKUP($A139,'по изворима и контима'!$A$12:J$499,9,FALSE))</f>
        <v>1</v>
      </c>
      <c r="L139">
        <f>IF($A139=0,0,+VLOOKUP($F139,spisak!$C$11:$F$30,3,FALSE))</f>
        <v>2017</v>
      </c>
      <c r="M139">
        <f>IF($A139=0,0,+VLOOKUP($F139,spisak!$C$11:$F$30,4,FALSE))</f>
        <v>2017</v>
      </c>
      <c r="N139" s="139" t="str">
        <f t="shared" ref="N139" si="148">+IF(A139=0,0,"2016-procena")</f>
        <v>2016-procena</v>
      </c>
      <c r="O139" s="121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17</v>
      </c>
      <c r="B140">
        <f t="shared" si="143"/>
        <v>18</v>
      </c>
      <c r="C140" s="120">
        <f>IF(A140=0,0,+spisak!A$4)</f>
        <v>62</v>
      </c>
      <c r="D140" t="str">
        <f>IF(A140=0,0,+spisak!C$4)</f>
        <v>Љубовија</v>
      </c>
      <c r="E140" s="158" t="e">
        <f>IF(A140=0,0,+spisak!#REF!)</f>
        <v>#REF!</v>
      </c>
      <c r="F140" t="str">
        <f>IF(A140=0,0,+VLOOKUP($A140,'по изворима и контима'!$A$12:D$499,4,FALSE))</f>
        <v>Рехабилитација Ваљевске улице</v>
      </c>
      <c r="G140" t="str">
        <f>IF(A140=0,0,+VLOOKUP($A140,'по изворима и контима'!$A$12:G$499,5,FALSE))</f>
        <v>0701</v>
      </c>
      <c r="H140" t="str">
        <f>IF(A140=0,0,+VLOOKUP($A140,'по изворима и контима'!$A$12:H$499,6,FALSE))</f>
        <v>0701-П5</v>
      </c>
      <c r="I140">
        <f>IF(A140=0,0,+VLOOKUP($A140,'по изворима и контима'!$A$12:H$499,7,FALSE))</f>
        <v>511</v>
      </c>
      <c r="J140">
        <f>IF(A140=0,0,+VLOOKUP($A140,'по изворима и контима'!$A$12:I$499,8,FALSE))</f>
        <v>511200</v>
      </c>
      <c r="K140">
        <f>IF(B140=0,0,+VLOOKUP($A140,'по изворима и контима'!$A$12:J$499,9,FALSE))</f>
        <v>1</v>
      </c>
      <c r="L140">
        <f>IF($A140=0,0,+VLOOKUP($F140,spisak!$C$11:$F$30,3,FALSE))</f>
        <v>2017</v>
      </c>
      <c r="M140">
        <f>IF($A140=0,0,+VLOOKUP($F140,spisak!$C$11:$F$30,4,FALSE))</f>
        <v>2017</v>
      </c>
      <c r="N140" s="139" t="str">
        <f t="shared" ref="N140" si="149">+IF(A140=0,0,"2017")</f>
        <v>2017</v>
      </c>
      <c r="O140" s="121">
        <f>IF(A140=0,0,+VLOOKUP($A140,'по изворима и контима'!$A$12:R$499,COLUMN('по изворима и контима'!M:M),FALSE))</f>
        <v>5000000</v>
      </c>
    </row>
    <row r="141" spans="1:15">
      <c r="A141">
        <f t="shared" si="146"/>
        <v>17</v>
      </c>
      <c r="B141">
        <f t="shared" si="143"/>
        <v>19</v>
      </c>
      <c r="C141" s="120">
        <f>IF(A141=0,0,+spisak!A$4)</f>
        <v>62</v>
      </c>
      <c r="D141" t="str">
        <f>IF(A141=0,0,+spisak!C$4)</f>
        <v>Љубовија</v>
      </c>
      <c r="E141" s="158" t="e">
        <f>IF(A141=0,0,+spisak!#REF!)</f>
        <v>#REF!</v>
      </c>
      <c r="F141" t="str">
        <f>IF(A141=0,0,+VLOOKUP($A141,'по изворима и контима'!$A$12:D$499,4,FALSE))</f>
        <v>Рехабилитација Ваљевске улице</v>
      </c>
      <c r="G141" t="str">
        <f>IF(A141=0,0,+VLOOKUP($A141,'по изворима и контима'!$A$12:G$499,5,FALSE))</f>
        <v>0701</v>
      </c>
      <c r="H141" t="str">
        <f>IF(A141=0,0,+VLOOKUP($A141,'по изворима и контима'!$A$12:H$499,6,FALSE))</f>
        <v>0701-П5</v>
      </c>
      <c r="I141">
        <f>IF(A141=0,0,+VLOOKUP($A141,'по изворима и контима'!$A$12:H$499,7,FALSE))</f>
        <v>511</v>
      </c>
      <c r="J141">
        <f>IF(A141=0,0,+VLOOKUP($A141,'по изворима и контима'!$A$12:I$499,8,FALSE))</f>
        <v>511200</v>
      </c>
      <c r="K141">
        <f>IF(B141=0,0,+VLOOKUP($A141,'по изворима и контима'!$A$12:J$499,9,FALSE))</f>
        <v>1</v>
      </c>
      <c r="L141">
        <f>IF($A141=0,0,+VLOOKUP($F141,spisak!$C$11:$F$30,3,FALSE))</f>
        <v>2017</v>
      </c>
      <c r="M141">
        <f>IF($A141=0,0,+VLOOKUP($F141,spisak!$C$11:$F$30,4,FALSE))</f>
        <v>2017</v>
      </c>
      <c r="N141" s="139" t="str">
        <f t="shared" ref="N141" si="150">+IF(A141=0,0,"2018")</f>
        <v>2018</v>
      </c>
      <c r="O141" s="121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17</v>
      </c>
      <c r="B142">
        <f t="shared" si="143"/>
        <v>20</v>
      </c>
      <c r="C142" s="120">
        <f>IF(A142=0,0,+spisak!A$4)</f>
        <v>62</v>
      </c>
      <c r="D142" t="str">
        <f>IF(A142=0,0,+spisak!C$4)</f>
        <v>Љубовија</v>
      </c>
      <c r="E142" s="158" t="e">
        <f>IF(A142=0,0,+spisak!#REF!)</f>
        <v>#REF!</v>
      </c>
      <c r="F142" t="str">
        <f>IF(A142=0,0,+VLOOKUP($A142,'по изворима и контима'!$A$12:D$499,4,FALSE))</f>
        <v>Рехабилитација Ваљевске улице</v>
      </c>
      <c r="G142" t="str">
        <f>IF(A142=0,0,+VLOOKUP($A142,'по изворима и контима'!$A$12:G$499,5,FALSE))</f>
        <v>0701</v>
      </c>
      <c r="H142" t="str">
        <f>IF(A142=0,0,+VLOOKUP($A142,'по изворима и контима'!$A$12:H$499,6,FALSE))</f>
        <v>0701-П5</v>
      </c>
      <c r="I142">
        <f>IF(A142=0,0,+VLOOKUP($A142,'по изворима и контима'!$A$12:H$499,7,FALSE))</f>
        <v>511</v>
      </c>
      <c r="J142">
        <f>IF(A142=0,0,+VLOOKUP($A142,'по изворима и контима'!$A$12:I$499,8,FALSE))</f>
        <v>511200</v>
      </c>
      <c r="K142">
        <f>IF(B142=0,0,+VLOOKUP($A142,'по изворима и контима'!$A$12:J$499,9,FALSE))</f>
        <v>1</v>
      </c>
      <c r="L142">
        <f>IF($A142=0,0,+VLOOKUP($F142,spisak!$C$11:$F$30,3,FALSE))</f>
        <v>2017</v>
      </c>
      <c r="M142">
        <f>IF($A142=0,0,+VLOOKUP($F142,spisak!$C$11:$F$30,4,FALSE))</f>
        <v>2017</v>
      </c>
      <c r="N142" s="139" t="str">
        <f t="shared" ref="N142" si="151">+IF(A142=0,0,"2019")</f>
        <v>2019</v>
      </c>
      <c r="O142" s="121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17</v>
      </c>
      <c r="B143">
        <f t="shared" si="143"/>
        <v>21</v>
      </c>
      <c r="C143" s="120">
        <f>IF(A143=0,0,+spisak!A$4)</f>
        <v>62</v>
      </c>
      <c r="D143" t="str">
        <f>IF(A143=0,0,+spisak!C$4)</f>
        <v>Љубовија</v>
      </c>
      <c r="E143" s="158" t="e">
        <f>IF(A143=0,0,+spisak!#REF!)</f>
        <v>#REF!</v>
      </c>
      <c r="F143" t="str">
        <f>IF(A143=0,0,+VLOOKUP($A143,'по изворима и контима'!$A$12:D$499,4,FALSE))</f>
        <v>Рехабилитација Ваљевске улице</v>
      </c>
      <c r="G143" t="str">
        <f>IF(A143=0,0,+VLOOKUP($A143,'по изворима и контима'!$A$12:G$499,5,FALSE))</f>
        <v>0701</v>
      </c>
      <c r="H143" t="str">
        <f>IF(A143=0,0,+VLOOKUP($A143,'по изворима и контима'!$A$12:H$499,6,FALSE))</f>
        <v>0701-П5</v>
      </c>
      <c r="I143">
        <f>IF(A143=0,0,+VLOOKUP($A143,'по изворима и контима'!$A$12:H$499,7,FALSE))</f>
        <v>511</v>
      </c>
      <c r="J143">
        <f>IF(A143=0,0,+VLOOKUP($A143,'по изворима и контима'!$A$12:I$499,8,FALSE))</f>
        <v>511200</v>
      </c>
      <c r="K143">
        <f>IF(B143=0,0,+VLOOKUP($A143,'по изворима и контима'!$A$12:J$499,9,FALSE))</f>
        <v>1</v>
      </c>
      <c r="L143">
        <f>IF($A143=0,0,+VLOOKUP($F143,spisak!$C$11:$F$30,3,FALSE))</f>
        <v>2017</v>
      </c>
      <c r="M143">
        <f>IF($A143=0,0,+VLOOKUP($F143,spisak!$C$11:$F$30,4,FALSE))</f>
        <v>2017</v>
      </c>
      <c r="N143" s="139" t="str">
        <f t="shared" ref="N143" si="152">+IF(A143=0,0,"nakon 2019")</f>
        <v>nakon 2019</v>
      </c>
      <c r="O143" s="121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18</v>
      </c>
      <c r="B151">
        <f t="shared" si="143"/>
        <v>1</v>
      </c>
      <c r="C151" s="120">
        <f>IF(A151=0,0,+spisak!A$4)</f>
        <v>62</v>
      </c>
      <c r="D151" t="str">
        <f>IF(A151=0,0,+spisak!C$4)</f>
        <v>Љубовија</v>
      </c>
      <c r="E151" s="158" t="e">
        <f>IF(A151=0,0,+spisak!#REF!)</f>
        <v>#REF!</v>
      </c>
      <c r="F151" t="str">
        <f>IF(A151=0,0,+VLOOKUP($A151,'по изворима и контима'!$A$12:D$499,4,FALSE))</f>
        <v>Изградња игралишта у Постењу, Рујевцу и Лукића брду</v>
      </c>
      <c r="G151" t="str">
        <f>IF(A151=0,0,+VLOOKUP($A151,'по изворима и контима'!$A$12:G$499,5,FALSE))</f>
        <v>1102</v>
      </c>
      <c r="H151" t="str">
        <f>IF(A151=0,0,+VLOOKUP($A151,'по изворима и контима'!$A$12:H$499,6,FALSE))</f>
        <v>1102- П1</v>
      </c>
      <c r="I151">
        <f>IF(A151=0,0,+VLOOKUP($A151,'по изворима и контима'!$A$12:H$499,7,FALSE))</f>
        <v>511</v>
      </c>
      <c r="J151">
        <f>IF(A151=0,0,+VLOOKUP($A151,'по изворима и контима'!$A$12:I$499,8,FALSE))</f>
        <v>511200</v>
      </c>
      <c r="K151">
        <f>IF(B151=0,0,+VLOOKUP($A151,'по изворима и контима'!$A$12:J$499,9,FALSE))</f>
        <v>1</v>
      </c>
      <c r="L151">
        <f>IF($A151=0,0,+VLOOKUP($F151,spisak!$C$11:$F$30,3,FALSE))</f>
        <v>2017</v>
      </c>
      <c r="M151">
        <f>IF($A151=0,0,+VLOOKUP($F151,spisak!$C$11:$F$30,4,FALSE))</f>
        <v>2017</v>
      </c>
      <c r="N151" s="139" t="str">
        <f t="shared" ref="N151" si="161">+IF(A151=0,0,"do 2015")</f>
        <v>do 2015</v>
      </c>
      <c r="O151" s="121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18</v>
      </c>
      <c r="B152">
        <f t="shared" si="143"/>
        <v>2</v>
      </c>
      <c r="C152" s="120">
        <f>IF(A152=0,0,+spisak!A$4)</f>
        <v>62</v>
      </c>
      <c r="D152" t="str">
        <f>IF(A152=0,0,+spisak!C$4)</f>
        <v>Љубовија</v>
      </c>
      <c r="E152" s="158" t="e">
        <f>IF(A152=0,0,+spisak!#REF!)</f>
        <v>#REF!</v>
      </c>
      <c r="F152" t="str">
        <f>IF(A152=0,0,+VLOOKUP($A152,'по изворима и контима'!$A$12:D$499,4,FALSE))</f>
        <v>Изградња игралишта у Постењу, Рујевцу и Лукића брду</v>
      </c>
      <c r="G152" t="str">
        <f>IF(A152=0,0,+VLOOKUP($A152,'по изворима и контима'!$A$12:G$499,5,FALSE))</f>
        <v>1102</v>
      </c>
      <c r="H152" t="str">
        <f>IF(A152=0,0,+VLOOKUP($A152,'по изворима и контима'!$A$12:H$499,6,FALSE))</f>
        <v>1102- П1</v>
      </c>
      <c r="I152">
        <f>IF(A152=0,0,+VLOOKUP($A152,'по изворима и контима'!$A$12:H$499,7,FALSE))</f>
        <v>511</v>
      </c>
      <c r="J152">
        <f>IF(A152=0,0,+VLOOKUP($A152,'по изворима и контима'!$A$12:I$499,8,FALSE))</f>
        <v>511200</v>
      </c>
      <c r="K152">
        <f>IF(B152=0,0,+VLOOKUP($A152,'по изворима и контима'!$A$12:J$499,9,FALSE))</f>
        <v>1</v>
      </c>
      <c r="L152">
        <f>IF($A152=0,0,+VLOOKUP($F152,spisak!$C$11:$F$30,3,FALSE))</f>
        <v>2017</v>
      </c>
      <c r="M152">
        <f>IF($A152=0,0,+VLOOKUP($F152,spisak!$C$11:$F$30,4,FALSE))</f>
        <v>2017</v>
      </c>
      <c r="N152" s="139" t="str">
        <f t="shared" ref="N152" si="162">+IF(A152=0,0,"2016-plan")</f>
        <v>2016-plan</v>
      </c>
      <c r="O152" s="121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18</v>
      </c>
      <c r="B153">
        <f t="shared" si="143"/>
        <v>3</v>
      </c>
      <c r="C153" s="120">
        <f>IF(A153=0,0,+spisak!A$4)</f>
        <v>62</v>
      </c>
      <c r="D153" t="str">
        <f>IF(A153=0,0,+spisak!C$4)</f>
        <v>Љубовија</v>
      </c>
      <c r="E153" s="158" t="e">
        <f>IF(A153=0,0,+spisak!#REF!)</f>
        <v>#REF!</v>
      </c>
      <c r="F153" t="str">
        <f>IF(A153=0,0,+VLOOKUP($A153,'по изворима и контима'!$A$12:D$499,4,FALSE))</f>
        <v>Изградња игралишта у Постењу, Рујевцу и Лукића брду</v>
      </c>
      <c r="G153" t="str">
        <f>IF(A153=0,0,+VLOOKUP($A153,'по изворима и контима'!$A$12:G$499,5,FALSE))</f>
        <v>1102</v>
      </c>
      <c r="H153" t="str">
        <f>IF(A153=0,0,+VLOOKUP($A153,'по изворима и контима'!$A$12:H$499,6,FALSE))</f>
        <v>1102- П1</v>
      </c>
      <c r="I153">
        <f>IF(A153=0,0,+VLOOKUP($A153,'по изворима и контима'!$A$12:H$499,7,FALSE))</f>
        <v>511</v>
      </c>
      <c r="J153">
        <f>IF(A153=0,0,+VLOOKUP($A153,'по изворима и контима'!$A$12:I$499,8,FALSE))</f>
        <v>511200</v>
      </c>
      <c r="K153">
        <f>IF(B153=0,0,+VLOOKUP($A153,'по изворима и контима'!$A$12:J$499,9,FALSE))</f>
        <v>1</v>
      </c>
      <c r="L153">
        <f>IF($A153=0,0,+VLOOKUP($F153,spisak!$C$11:$F$30,3,FALSE))</f>
        <v>2017</v>
      </c>
      <c r="M153">
        <f>IF($A153=0,0,+VLOOKUP($F153,spisak!$C$11:$F$30,4,FALSE))</f>
        <v>2017</v>
      </c>
      <c r="N153" s="139" t="str">
        <f t="shared" ref="N153" si="164">+IF(A153=0,0,"2016-procena")</f>
        <v>2016-procena</v>
      </c>
      <c r="O153" s="121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18</v>
      </c>
      <c r="B154">
        <f t="shared" si="143"/>
        <v>4</v>
      </c>
      <c r="C154" s="120">
        <f>IF(A154=0,0,+spisak!A$4)</f>
        <v>62</v>
      </c>
      <c r="D154" t="str">
        <f>IF(A154=0,0,+spisak!C$4)</f>
        <v>Љубовија</v>
      </c>
      <c r="E154" s="158" t="e">
        <f>IF(A154=0,0,+spisak!#REF!)</f>
        <v>#REF!</v>
      </c>
      <c r="F154" t="str">
        <f>IF(A154=0,0,+VLOOKUP($A154,'по изворима и контима'!$A$12:D$499,4,FALSE))</f>
        <v>Изградња игралишта у Постењу, Рујевцу и Лукића брду</v>
      </c>
      <c r="G154" t="str">
        <f>IF(A154=0,0,+VLOOKUP($A154,'по изворима и контима'!$A$12:G$499,5,FALSE))</f>
        <v>1102</v>
      </c>
      <c r="H154" t="str">
        <f>IF(A154=0,0,+VLOOKUP($A154,'по изворима и контима'!$A$12:H$499,6,FALSE))</f>
        <v>1102- П1</v>
      </c>
      <c r="I154">
        <f>IF(A154=0,0,+VLOOKUP($A154,'по изворима и контима'!$A$12:H$499,7,FALSE))</f>
        <v>511</v>
      </c>
      <c r="J154">
        <f>IF(A154=0,0,+VLOOKUP($A154,'по изворима и контима'!$A$12:I$499,8,FALSE))</f>
        <v>511200</v>
      </c>
      <c r="K154">
        <f>IF(B154=0,0,+VLOOKUP($A154,'по изворима и контима'!$A$12:J$499,9,FALSE))</f>
        <v>1</v>
      </c>
      <c r="L154">
        <f>IF($A154=0,0,+VLOOKUP($F154,spisak!$C$11:$F$30,3,FALSE))</f>
        <v>2017</v>
      </c>
      <c r="M154">
        <f>IF($A154=0,0,+VLOOKUP($F154,spisak!$C$11:$F$30,4,FALSE))</f>
        <v>2017</v>
      </c>
      <c r="N154" s="139" t="str">
        <f t="shared" ref="N154" si="165">+IF(A154=0,0,"2017")</f>
        <v>2017</v>
      </c>
      <c r="O154" s="121">
        <f>IF(A154=0,0,+VLOOKUP($A154,'по изворима и контима'!$A$12:R$499,COLUMN('по изворима и контима'!M:M),FALSE))</f>
        <v>1500000</v>
      </c>
    </row>
    <row r="155" spans="1:15">
      <c r="A155">
        <f t="shared" si="163"/>
        <v>18</v>
      </c>
      <c r="B155">
        <f t="shared" si="143"/>
        <v>5</v>
      </c>
      <c r="C155" s="120">
        <f>IF(A155=0,0,+spisak!A$4)</f>
        <v>62</v>
      </c>
      <c r="D155" t="str">
        <f>IF(A155=0,0,+spisak!C$4)</f>
        <v>Љубовија</v>
      </c>
      <c r="E155" s="158" t="e">
        <f>IF(A155=0,0,+spisak!#REF!)</f>
        <v>#REF!</v>
      </c>
      <c r="F155" t="str">
        <f>IF(A155=0,0,+VLOOKUP($A155,'по изворима и контима'!$A$12:D$499,4,FALSE))</f>
        <v>Изградња игралишта у Постењу, Рујевцу и Лукића брду</v>
      </c>
      <c r="G155" t="str">
        <f>IF(A155=0,0,+VLOOKUP($A155,'по изворима и контима'!$A$12:G$499,5,FALSE))</f>
        <v>1102</v>
      </c>
      <c r="H155" t="str">
        <f>IF(A155=0,0,+VLOOKUP($A155,'по изворима и контима'!$A$12:H$499,6,FALSE))</f>
        <v>1102- П1</v>
      </c>
      <c r="I155">
        <f>IF(A155=0,0,+VLOOKUP($A155,'по изворима и контима'!$A$12:H$499,7,FALSE))</f>
        <v>511</v>
      </c>
      <c r="J155">
        <f>IF(A155=0,0,+VLOOKUP($A155,'по изворима и контима'!$A$12:I$499,8,FALSE))</f>
        <v>511200</v>
      </c>
      <c r="K155">
        <f>IF(B155=0,0,+VLOOKUP($A155,'по изворима и контима'!$A$12:J$499,9,FALSE))</f>
        <v>1</v>
      </c>
      <c r="L155">
        <f>IF($A155=0,0,+VLOOKUP($F155,spisak!$C$11:$F$30,3,FALSE))</f>
        <v>2017</v>
      </c>
      <c r="M155">
        <f>IF($A155=0,0,+VLOOKUP($F155,spisak!$C$11:$F$30,4,FALSE))</f>
        <v>2017</v>
      </c>
      <c r="N155" s="139" t="str">
        <f t="shared" ref="N155" si="166">+IF(A155=0,0,"2018")</f>
        <v>2018</v>
      </c>
      <c r="O155" s="121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18</v>
      </c>
      <c r="B156">
        <f t="shared" si="143"/>
        <v>6</v>
      </c>
      <c r="C156" s="120">
        <f>IF(A156=0,0,+spisak!A$4)</f>
        <v>62</v>
      </c>
      <c r="D156" t="str">
        <f>IF(A156=0,0,+spisak!C$4)</f>
        <v>Љубовија</v>
      </c>
      <c r="E156" s="158" t="e">
        <f>IF(A156=0,0,+spisak!#REF!)</f>
        <v>#REF!</v>
      </c>
      <c r="F156" t="str">
        <f>IF(A156=0,0,+VLOOKUP($A156,'по изворима и контима'!$A$12:D$499,4,FALSE))</f>
        <v>Изградња игралишта у Постењу, Рујевцу и Лукића брду</v>
      </c>
      <c r="G156" t="str">
        <f>IF(A156=0,0,+VLOOKUP($A156,'по изворима и контима'!$A$12:G$499,5,FALSE))</f>
        <v>1102</v>
      </c>
      <c r="H156" t="str">
        <f>IF(A156=0,0,+VLOOKUP($A156,'по изворима и контима'!$A$12:H$499,6,FALSE))</f>
        <v>1102- П1</v>
      </c>
      <c r="I156">
        <f>IF(A156=0,0,+VLOOKUP($A156,'по изворима и контима'!$A$12:H$499,7,FALSE))</f>
        <v>511</v>
      </c>
      <c r="J156">
        <f>IF(A156=0,0,+VLOOKUP($A156,'по изворима и контима'!$A$12:I$499,8,FALSE))</f>
        <v>511200</v>
      </c>
      <c r="K156">
        <f>IF(B156=0,0,+VLOOKUP($A156,'по изворима и контима'!$A$12:J$499,9,FALSE))</f>
        <v>1</v>
      </c>
      <c r="L156">
        <f>IF($A156=0,0,+VLOOKUP($F156,spisak!$C$11:$F$30,3,FALSE))</f>
        <v>2017</v>
      </c>
      <c r="M156">
        <f>IF($A156=0,0,+VLOOKUP($F156,spisak!$C$11:$F$30,4,FALSE))</f>
        <v>2017</v>
      </c>
      <c r="N156" s="139" t="str">
        <f t="shared" ref="N156" si="167">+IF(A156=0,0,"2019")</f>
        <v>2019</v>
      </c>
      <c r="O156" s="121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18</v>
      </c>
      <c r="B157">
        <f t="shared" si="143"/>
        <v>7</v>
      </c>
      <c r="C157" s="120">
        <f>IF(A157=0,0,+spisak!A$4)</f>
        <v>62</v>
      </c>
      <c r="D157" t="str">
        <f>IF(A157=0,0,+spisak!C$4)</f>
        <v>Љубовија</v>
      </c>
      <c r="E157" s="158" t="e">
        <f>IF(A157=0,0,+spisak!#REF!)</f>
        <v>#REF!</v>
      </c>
      <c r="F157" t="str">
        <f>IF(A157=0,0,+VLOOKUP($A157,'по изворима и контима'!$A$12:D$499,4,FALSE))</f>
        <v>Изградња игралишта у Постењу, Рујевцу и Лукића брду</v>
      </c>
      <c r="G157" t="str">
        <f>IF(A157=0,0,+VLOOKUP($A157,'по изворима и контима'!$A$12:G$499,5,FALSE))</f>
        <v>1102</v>
      </c>
      <c r="H157" t="str">
        <f>IF(A157=0,0,+VLOOKUP($A157,'по изворима и контима'!$A$12:H$499,6,FALSE))</f>
        <v>1102- П1</v>
      </c>
      <c r="I157">
        <f>IF(A157=0,0,+VLOOKUP($A157,'по изворима и контима'!$A$12:H$499,7,FALSE))</f>
        <v>511</v>
      </c>
      <c r="J157">
        <f>IF(A157=0,0,+VLOOKUP($A157,'по изворима и контима'!$A$12:I$499,8,FALSE))</f>
        <v>511200</v>
      </c>
      <c r="K157">
        <f>IF(B157=0,0,+VLOOKUP($A157,'по изворима и контима'!$A$12:J$499,9,FALSE))</f>
        <v>1</v>
      </c>
      <c r="L157">
        <f>IF($A157=0,0,+VLOOKUP($F157,spisak!$C$11:$F$30,3,FALSE))</f>
        <v>2017</v>
      </c>
      <c r="M157">
        <f>IF($A157=0,0,+VLOOKUP($F157,spisak!$C$11:$F$30,4,FALSE))</f>
        <v>2017</v>
      </c>
      <c r="N157" s="139" t="str">
        <f t="shared" ref="N157" si="168">+IF(A157=0,0,"nakon 2019")</f>
        <v>nakon 2019</v>
      </c>
      <c r="O157" s="121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19</v>
      </c>
      <c r="B158">
        <f t="shared" si="143"/>
        <v>8</v>
      </c>
      <c r="C158" s="120">
        <f>IF(A158=0,0,+spisak!A$4)</f>
        <v>62</v>
      </c>
      <c r="D158" t="str">
        <f>IF(A158=0,0,+spisak!C$4)</f>
        <v>Љубовија</v>
      </c>
      <c r="E158" s="158" t="e">
        <f>IF(A158=0,0,+spisak!#REF!)</f>
        <v>#REF!</v>
      </c>
      <c r="F158" t="str">
        <f>IF(A158=0,0,+VLOOKUP($A158,'по изворима и контима'!$A$12:D$499,4,FALSE))</f>
        <v>Изградња нивелеационих базена  у Црнчи и Г.Љубовиђи</v>
      </c>
      <c r="G158" t="str">
        <f>IF(A158=0,0,+VLOOKUP($A158,'по изворима и контима'!$A$12:G$499,5,FALSE))</f>
        <v>1102</v>
      </c>
      <c r="H158" t="str">
        <f>IF(A158=0,0,+VLOOKUP($A158,'по изворима и контима'!$A$12:H$499,6,FALSE))</f>
        <v>1102-П2</v>
      </c>
      <c r="I158">
        <f>IF(A158=0,0,+VLOOKUP($A158,'по изворима и контима'!$A$12:H$499,7,FALSE))</f>
        <v>511</v>
      </c>
      <c r="J158">
        <f>IF(A158=0,0,+VLOOKUP($A158,'по изворима и контима'!$A$12:I$499,8,FALSE))</f>
        <v>511200</v>
      </c>
      <c r="K158">
        <f>IF(B158=0,0,+VLOOKUP($A158,'по изворима и контима'!$A$12:J$499,9,FALSE))</f>
        <v>1</v>
      </c>
      <c r="L158">
        <f>IF($A158=0,0,+VLOOKUP($F158,spisak!$C$11:$F$30,3,FALSE))</f>
        <v>2017</v>
      </c>
      <c r="M158">
        <f>IF($A158=0,0,+VLOOKUP($F158,spisak!$C$11:$F$30,4,FALSE))</f>
        <v>2017</v>
      </c>
      <c r="N158" s="139" t="str">
        <f t="shared" ref="N158" si="169">+IF(A158=0,0,"do 2015")</f>
        <v>do 2015</v>
      </c>
      <c r="O158" s="121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19</v>
      </c>
      <c r="B159">
        <f t="shared" si="143"/>
        <v>9</v>
      </c>
      <c r="C159" s="120">
        <f>IF(A159=0,0,+spisak!A$4)</f>
        <v>62</v>
      </c>
      <c r="D159" t="str">
        <f>IF(A159=0,0,+spisak!C$4)</f>
        <v>Љубовија</v>
      </c>
      <c r="E159" s="158" t="e">
        <f>IF(A159=0,0,+spisak!#REF!)</f>
        <v>#REF!</v>
      </c>
      <c r="F159" t="str">
        <f>IF(A159=0,0,+VLOOKUP($A159,'по изворима и контима'!$A$12:D$499,4,FALSE))</f>
        <v>Изградња нивелеационих базена  у Црнчи и Г.Љубовиђи</v>
      </c>
      <c r="G159" t="str">
        <f>IF(A159=0,0,+VLOOKUP($A159,'по изворима и контима'!$A$12:G$499,5,FALSE))</f>
        <v>1102</v>
      </c>
      <c r="H159" t="str">
        <f>IF(A159=0,0,+VLOOKUP($A159,'по изворима и контима'!$A$12:H$499,6,FALSE))</f>
        <v>1102-П2</v>
      </c>
      <c r="I159">
        <f>IF(A159=0,0,+VLOOKUP($A159,'по изворима и контима'!$A$12:H$499,7,FALSE))</f>
        <v>511</v>
      </c>
      <c r="J159">
        <f>IF(A159=0,0,+VLOOKUP($A159,'по изворима и контима'!$A$12:I$499,8,FALSE))</f>
        <v>511200</v>
      </c>
      <c r="K159">
        <f>IF(B159=0,0,+VLOOKUP($A159,'по изворима и контима'!$A$12:J$499,9,FALSE))</f>
        <v>1</v>
      </c>
      <c r="L159">
        <f>IF($A159=0,0,+VLOOKUP($F159,spisak!$C$11:$F$30,3,FALSE))</f>
        <v>2017</v>
      </c>
      <c r="M159">
        <f>IF($A159=0,0,+VLOOKUP($F159,spisak!$C$11:$F$30,4,FALSE))</f>
        <v>2017</v>
      </c>
      <c r="N159" s="139" t="str">
        <f t="shared" ref="N159" si="170">+IF(A159=0,0,"2016-plan")</f>
        <v>2016-plan</v>
      </c>
      <c r="O159" s="121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19</v>
      </c>
      <c r="B160">
        <f t="shared" si="143"/>
        <v>10</v>
      </c>
      <c r="C160" s="120">
        <f>IF(A160=0,0,+spisak!A$4)</f>
        <v>62</v>
      </c>
      <c r="D160" t="str">
        <f>IF(A160=0,0,+spisak!C$4)</f>
        <v>Љубовија</v>
      </c>
      <c r="E160" s="158" t="e">
        <f>IF(A160=0,0,+spisak!#REF!)</f>
        <v>#REF!</v>
      </c>
      <c r="F160" t="str">
        <f>IF(A160=0,0,+VLOOKUP($A160,'по изворима и контима'!$A$12:D$499,4,FALSE))</f>
        <v>Изградња нивелеационих базена  у Црнчи и Г.Љубовиђи</v>
      </c>
      <c r="G160" t="str">
        <f>IF(A160=0,0,+VLOOKUP($A160,'по изворима и контима'!$A$12:G$499,5,FALSE))</f>
        <v>1102</v>
      </c>
      <c r="H160" t="str">
        <f>IF(A160=0,0,+VLOOKUP($A160,'по изворима и контима'!$A$12:H$499,6,FALSE))</f>
        <v>1102-П2</v>
      </c>
      <c r="I160">
        <f>IF(A160=0,0,+VLOOKUP($A160,'по изворима и контима'!$A$12:H$499,7,FALSE))</f>
        <v>511</v>
      </c>
      <c r="J160">
        <f>IF(A160=0,0,+VLOOKUP($A160,'по изворима и контима'!$A$12:I$499,8,FALSE))</f>
        <v>511200</v>
      </c>
      <c r="K160">
        <f>IF(B160=0,0,+VLOOKUP($A160,'по изворима и контима'!$A$12:J$499,9,FALSE))</f>
        <v>1</v>
      </c>
      <c r="L160">
        <f>IF($A160=0,0,+VLOOKUP($F160,spisak!$C$11:$F$30,3,FALSE))</f>
        <v>2017</v>
      </c>
      <c r="M160">
        <f>IF($A160=0,0,+VLOOKUP($F160,spisak!$C$11:$F$30,4,FALSE))</f>
        <v>2017</v>
      </c>
      <c r="N160" s="139" t="str">
        <f t="shared" ref="N160" si="171">+IF(A160=0,0,"2016-procena")</f>
        <v>2016-procena</v>
      </c>
      <c r="O160" s="121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19</v>
      </c>
      <c r="B161">
        <f t="shared" si="143"/>
        <v>11</v>
      </c>
      <c r="C161" s="120">
        <f>IF(A161=0,0,+spisak!A$4)</f>
        <v>62</v>
      </c>
      <c r="D161" t="str">
        <f>IF(A161=0,0,+spisak!C$4)</f>
        <v>Љубовија</v>
      </c>
      <c r="E161" s="158" t="e">
        <f>IF(A161=0,0,+spisak!#REF!)</f>
        <v>#REF!</v>
      </c>
      <c r="F161" t="str">
        <f>IF(A161=0,0,+VLOOKUP($A161,'по изворима и контима'!$A$12:D$499,4,FALSE))</f>
        <v>Изградња нивелеационих базена  у Црнчи и Г.Љубовиђи</v>
      </c>
      <c r="G161" t="str">
        <f>IF(A161=0,0,+VLOOKUP($A161,'по изворима и контима'!$A$12:G$499,5,FALSE))</f>
        <v>1102</v>
      </c>
      <c r="H161" t="str">
        <f>IF(A161=0,0,+VLOOKUP($A161,'по изворима и контима'!$A$12:H$499,6,FALSE))</f>
        <v>1102-П2</v>
      </c>
      <c r="I161">
        <f>IF(A161=0,0,+VLOOKUP($A161,'по изворима и контима'!$A$12:H$499,7,FALSE))</f>
        <v>511</v>
      </c>
      <c r="J161">
        <f>IF(A161=0,0,+VLOOKUP($A161,'по изворима и контима'!$A$12:I$499,8,FALSE))</f>
        <v>511200</v>
      </c>
      <c r="K161">
        <f>IF(B161=0,0,+VLOOKUP($A161,'по изворима и контима'!$A$12:J$499,9,FALSE))</f>
        <v>1</v>
      </c>
      <c r="L161">
        <f>IF($A161=0,0,+VLOOKUP($F161,spisak!$C$11:$F$30,3,FALSE))</f>
        <v>2017</v>
      </c>
      <c r="M161">
        <f>IF($A161=0,0,+VLOOKUP($F161,spisak!$C$11:$F$30,4,FALSE))</f>
        <v>2017</v>
      </c>
      <c r="N161" s="139" t="str">
        <f t="shared" ref="N161" si="172">+IF(A161=0,0,"2017")</f>
        <v>2017</v>
      </c>
      <c r="O161" s="121">
        <f>IF(A161=0,0,+VLOOKUP($A161,'по изворима и контима'!$A$12:R$499,COLUMN('по изворима и контима'!M:M),FALSE))</f>
        <v>4000000</v>
      </c>
    </row>
    <row r="162" spans="1:15">
      <c r="A162">
        <f t="shared" si="163"/>
        <v>19</v>
      </c>
      <c r="B162">
        <f t="shared" si="143"/>
        <v>12</v>
      </c>
      <c r="C162" s="120">
        <f>IF(A162=0,0,+spisak!A$4)</f>
        <v>62</v>
      </c>
      <c r="D162" t="str">
        <f>IF(A162=0,0,+spisak!C$4)</f>
        <v>Љубовија</v>
      </c>
      <c r="E162" s="158" t="e">
        <f>IF(A162=0,0,+spisak!#REF!)</f>
        <v>#REF!</v>
      </c>
      <c r="F162" t="str">
        <f>IF(A162=0,0,+VLOOKUP($A162,'по изворима и контима'!$A$12:D$499,4,FALSE))</f>
        <v>Изградња нивелеационих базена  у Црнчи и Г.Љубовиђи</v>
      </c>
      <c r="G162" t="str">
        <f>IF(A162=0,0,+VLOOKUP($A162,'по изворима и контима'!$A$12:G$499,5,FALSE))</f>
        <v>1102</v>
      </c>
      <c r="H162" t="str">
        <f>IF(A162=0,0,+VLOOKUP($A162,'по изворима и контима'!$A$12:H$499,6,FALSE))</f>
        <v>1102-П2</v>
      </c>
      <c r="I162">
        <f>IF(A162=0,0,+VLOOKUP($A162,'по изворима и контима'!$A$12:H$499,7,FALSE))</f>
        <v>511</v>
      </c>
      <c r="J162">
        <f>IF(A162=0,0,+VLOOKUP($A162,'по изворима и контима'!$A$12:I$499,8,FALSE))</f>
        <v>511200</v>
      </c>
      <c r="K162">
        <f>IF(B162=0,0,+VLOOKUP($A162,'по изворима и контима'!$A$12:J$499,9,FALSE))</f>
        <v>1</v>
      </c>
      <c r="L162">
        <f>IF($A162=0,0,+VLOOKUP($F162,spisak!$C$11:$F$30,3,FALSE))</f>
        <v>2017</v>
      </c>
      <c r="M162">
        <f>IF($A162=0,0,+VLOOKUP($F162,spisak!$C$11:$F$30,4,FALSE))</f>
        <v>2017</v>
      </c>
      <c r="N162" s="139" t="str">
        <f t="shared" ref="N162" si="173">+IF(A162=0,0,"2018")</f>
        <v>2018</v>
      </c>
      <c r="O162" s="121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19</v>
      </c>
      <c r="B163">
        <f t="shared" si="143"/>
        <v>13</v>
      </c>
      <c r="C163" s="120">
        <f>IF(A163=0,0,+spisak!A$4)</f>
        <v>62</v>
      </c>
      <c r="D163" t="str">
        <f>IF(A163=0,0,+spisak!C$4)</f>
        <v>Љубовија</v>
      </c>
      <c r="E163" s="158" t="e">
        <f>IF(A163=0,0,+spisak!#REF!)</f>
        <v>#REF!</v>
      </c>
      <c r="F163" t="str">
        <f>IF(A163=0,0,+VLOOKUP($A163,'по изворима и контима'!$A$12:D$499,4,FALSE))</f>
        <v>Изградња нивелеационих базена  у Црнчи и Г.Љубовиђи</v>
      </c>
      <c r="G163" t="str">
        <f>IF(A163=0,0,+VLOOKUP($A163,'по изворима и контима'!$A$12:G$499,5,FALSE))</f>
        <v>1102</v>
      </c>
      <c r="H163" t="str">
        <f>IF(A163=0,0,+VLOOKUP($A163,'по изворима и контима'!$A$12:H$499,6,FALSE))</f>
        <v>1102-П2</v>
      </c>
      <c r="I163">
        <f>IF(A163=0,0,+VLOOKUP($A163,'по изворима и контима'!$A$12:H$499,7,FALSE))</f>
        <v>511</v>
      </c>
      <c r="J163">
        <f>IF(A163=0,0,+VLOOKUP($A163,'по изворима и контима'!$A$12:I$499,8,FALSE))</f>
        <v>511200</v>
      </c>
      <c r="K163">
        <f>IF(B163=0,0,+VLOOKUP($A163,'по изворима и контима'!$A$12:J$499,9,FALSE))</f>
        <v>1</v>
      </c>
      <c r="L163">
        <f>IF($A163=0,0,+VLOOKUP($F163,spisak!$C$11:$F$30,3,FALSE))</f>
        <v>2017</v>
      </c>
      <c r="M163">
        <f>IF($A163=0,0,+VLOOKUP($F163,spisak!$C$11:$F$30,4,FALSE))</f>
        <v>2017</v>
      </c>
      <c r="N163" s="139" t="str">
        <f t="shared" ref="N163" si="174">+IF(A163=0,0,"2019")</f>
        <v>2019</v>
      </c>
      <c r="O163" s="121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19</v>
      </c>
      <c r="B164">
        <f t="shared" si="143"/>
        <v>14</v>
      </c>
      <c r="C164" s="120">
        <f>IF(A164=0,0,+spisak!A$4)</f>
        <v>62</v>
      </c>
      <c r="D164" t="str">
        <f>IF(A164=0,0,+spisak!C$4)</f>
        <v>Љубовија</v>
      </c>
      <c r="E164" s="158" t="e">
        <f>IF(A164=0,0,+spisak!#REF!)</f>
        <v>#REF!</v>
      </c>
      <c r="F164" t="str">
        <f>IF(A164=0,0,+VLOOKUP($A164,'по изворима и контима'!$A$12:D$499,4,FALSE))</f>
        <v>Изградња нивелеационих базена  у Црнчи и Г.Љубовиђи</v>
      </c>
      <c r="G164" t="str">
        <f>IF(A164=0,0,+VLOOKUP($A164,'по изворима и контима'!$A$12:G$499,5,FALSE))</f>
        <v>1102</v>
      </c>
      <c r="H164" t="str">
        <f>IF(A164=0,0,+VLOOKUP($A164,'по изворима и контима'!$A$12:H$499,6,FALSE))</f>
        <v>1102-П2</v>
      </c>
      <c r="I164">
        <f>IF(A164=0,0,+VLOOKUP($A164,'по изворима и контима'!$A$12:H$499,7,FALSE))</f>
        <v>511</v>
      </c>
      <c r="J164">
        <f>IF(A164=0,0,+VLOOKUP($A164,'по изворима и контима'!$A$12:I$499,8,FALSE))</f>
        <v>511200</v>
      </c>
      <c r="K164">
        <f>IF(B164=0,0,+VLOOKUP($A164,'по изворима и контима'!$A$12:J$499,9,FALSE))</f>
        <v>1</v>
      </c>
      <c r="L164">
        <f>IF($A164=0,0,+VLOOKUP($F164,spisak!$C$11:$F$30,3,FALSE))</f>
        <v>2017</v>
      </c>
      <c r="M164">
        <f>IF($A164=0,0,+VLOOKUP($F164,spisak!$C$11:$F$30,4,FALSE))</f>
        <v>2017</v>
      </c>
      <c r="N164" s="139" t="str">
        <f t="shared" ref="N164" si="175">+IF(A164=0,0,"nakon 2019")</f>
        <v>nakon 2019</v>
      </c>
      <c r="O164" s="121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20</v>
      </c>
      <c r="B165">
        <f t="shared" si="143"/>
        <v>15</v>
      </c>
      <c r="C165" s="120">
        <f>IF(A165=0,0,+spisak!A$4)</f>
        <v>62</v>
      </c>
      <c r="D165" t="str">
        <f>IF(A165=0,0,+spisak!C$4)</f>
        <v>Љубовија</v>
      </c>
      <c r="E165" s="158" t="e">
        <f>IF(A165=0,0,+spisak!#REF!)</f>
        <v>#REF!</v>
      </c>
      <c r="F165" t="str">
        <f>IF(A165=0,0,+VLOOKUP($A165,'по изворима и контима'!$A$12:D$499,4,FALSE))</f>
        <v>Изградња колектора од Дукића потока до Нове школе</v>
      </c>
      <c r="G165" t="str">
        <f>IF(A165=0,0,+VLOOKUP($A165,'по изворима и контима'!$A$12:G$499,5,FALSE))</f>
        <v>1102</v>
      </c>
      <c r="H165" t="str">
        <f>IF(A165=0,0,+VLOOKUP($A165,'по изворима и контима'!$A$12:H$499,6,FALSE))</f>
        <v>1102-П3</v>
      </c>
      <c r="I165">
        <f>IF(A165=0,0,+VLOOKUP($A165,'по изворима и контима'!$A$12:H$499,7,FALSE))</f>
        <v>511</v>
      </c>
      <c r="J165">
        <f>IF(A165=0,0,+VLOOKUP($A165,'по изворима и контима'!$A$12:I$499,8,FALSE))</f>
        <v>511200</v>
      </c>
      <c r="K165">
        <f>IF(B165=0,0,+VLOOKUP($A165,'по изворима и контима'!$A$12:J$499,9,FALSE))</f>
        <v>1</v>
      </c>
      <c r="L165">
        <f>IF($A165=0,0,+VLOOKUP($F165,spisak!$C$11:$F$30,3,FALSE))</f>
        <v>2017</v>
      </c>
      <c r="M165">
        <f>IF($A165=0,0,+VLOOKUP($F165,spisak!$C$11:$F$30,4,FALSE))</f>
        <v>2017</v>
      </c>
      <c r="N165" s="139" t="str">
        <f t="shared" ref="N165" si="176">+IF(A165=0,0,"do 2015")</f>
        <v>do 2015</v>
      </c>
      <c r="O165" s="121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20</v>
      </c>
      <c r="B166">
        <f t="shared" si="143"/>
        <v>16</v>
      </c>
      <c r="C166" s="120">
        <f>IF(A166=0,0,+spisak!A$4)</f>
        <v>62</v>
      </c>
      <c r="D166" t="str">
        <f>IF(A166=0,0,+spisak!C$4)</f>
        <v>Љубовија</v>
      </c>
      <c r="E166" s="158" t="e">
        <f>IF(A166=0,0,+spisak!#REF!)</f>
        <v>#REF!</v>
      </c>
      <c r="F166" t="str">
        <f>IF(A166=0,0,+VLOOKUP($A166,'по изворима и контима'!$A$12:D$499,4,FALSE))</f>
        <v>Изградња колектора од Дукића потока до Нове школе</v>
      </c>
      <c r="G166" t="str">
        <f>IF(A166=0,0,+VLOOKUP($A166,'по изворима и контима'!$A$12:G$499,5,FALSE))</f>
        <v>1102</v>
      </c>
      <c r="H166" t="str">
        <f>IF(A166=0,0,+VLOOKUP($A166,'по изворима и контима'!$A$12:H$499,6,FALSE))</f>
        <v>1102-П3</v>
      </c>
      <c r="I166">
        <f>IF(A166=0,0,+VLOOKUP($A166,'по изворима и контима'!$A$12:H$499,7,FALSE))</f>
        <v>511</v>
      </c>
      <c r="J166">
        <f>IF(A166=0,0,+VLOOKUP($A166,'по изворима и контима'!$A$12:I$499,8,FALSE))</f>
        <v>511200</v>
      </c>
      <c r="K166">
        <f>IF(B166=0,0,+VLOOKUP($A166,'по изворима и контима'!$A$12:J$499,9,FALSE))</f>
        <v>1</v>
      </c>
      <c r="L166">
        <f>IF($A166=0,0,+VLOOKUP($F166,spisak!$C$11:$F$30,3,FALSE))</f>
        <v>2017</v>
      </c>
      <c r="M166">
        <f>IF($A166=0,0,+VLOOKUP($F166,spisak!$C$11:$F$30,4,FALSE))</f>
        <v>2017</v>
      </c>
      <c r="N166" s="139" t="str">
        <f t="shared" ref="N166" si="178">+IF(A166=0,0,"2016-plan")</f>
        <v>2016-plan</v>
      </c>
      <c r="O166" s="121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20</v>
      </c>
      <c r="B167">
        <f t="shared" si="143"/>
        <v>17</v>
      </c>
      <c r="C167" s="120">
        <f>IF(A167=0,0,+spisak!A$4)</f>
        <v>62</v>
      </c>
      <c r="D167" t="str">
        <f>IF(A167=0,0,+spisak!C$4)</f>
        <v>Љубовија</v>
      </c>
      <c r="E167" s="158" t="e">
        <f>IF(A167=0,0,+spisak!#REF!)</f>
        <v>#REF!</v>
      </c>
      <c r="F167" t="str">
        <f>IF(A167=0,0,+VLOOKUP($A167,'по изворима и контима'!$A$12:D$499,4,FALSE))</f>
        <v>Изградња колектора од Дукића потока до Нове школе</v>
      </c>
      <c r="G167" t="str">
        <f>IF(A167=0,0,+VLOOKUP($A167,'по изворима и контима'!$A$12:G$499,5,FALSE))</f>
        <v>1102</v>
      </c>
      <c r="H167" t="str">
        <f>IF(A167=0,0,+VLOOKUP($A167,'по изворима и контима'!$A$12:H$499,6,FALSE))</f>
        <v>1102-П3</v>
      </c>
      <c r="I167">
        <f>IF(A167=0,0,+VLOOKUP($A167,'по изворима и контима'!$A$12:H$499,7,FALSE))</f>
        <v>511</v>
      </c>
      <c r="J167">
        <f>IF(A167=0,0,+VLOOKUP($A167,'по изворима и контима'!$A$12:I$499,8,FALSE))</f>
        <v>511200</v>
      </c>
      <c r="K167">
        <f>IF(B167=0,0,+VLOOKUP($A167,'по изворима и контима'!$A$12:J$499,9,FALSE))</f>
        <v>1</v>
      </c>
      <c r="L167">
        <f>IF($A167=0,0,+VLOOKUP($F167,spisak!$C$11:$F$30,3,FALSE))</f>
        <v>2017</v>
      </c>
      <c r="M167">
        <f>IF($A167=0,0,+VLOOKUP($F167,spisak!$C$11:$F$30,4,FALSE))</f>
        <v>2017</v>
      </c>
      <c r="N167" s="139" t="str">
        <f t="shared" ref="N167" si="179">+IF(A167=0,0,"2016-procena")</f>
        <v>2016-procena</v>
      </c>
      <c r="O167" s="121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20</v>
      </c>
      <c r="B168">
        <f t="shared" si="143"/>
        <v>18</v>
      </c>
      <c r="C168" s="120">
        <f>IF(A168=0,0,+spisak!A$4)</f>
        <v>62</v>
      </c>
      <c r="D168" t="str">
        <f>IF(A168=0,0,+spisak!C$4)</f>
        <v>Љубовија</v>
      </c>
      <c r="E168" s="158" t="e">
        <f>IF(A168=0,0,+spisak!#REF!)</f>
        <v>#REF!</v>
      </c>
      <c r="F168" t="str">
        <f>IF(A168=0,0,+VLOOKUP($A168,'по изворима и контима'!$A$12:D$499,4,FALSE))</f>
        <v>Изградња колектора од Дукића потока до Нове школе</v>
      </c>
      <c r="G168" t="str">
        <f>IF(A168=0,0,+VLOOKUP($A168,'по изворима и контима'!$A$12:G$499,5,FALSE))</f>
        <v>1102</v>
      </c>
      <c r="H168" t="str">
        <f>IF(A168=0,0,+VLOOKUP($A168,'по изворима и контима'!$A$12:H$499,6,FALSE))</f>
        <v>1102-П3</v>
      </c>
      <c r="I168">
        <f>IF(A168=0,0,+VLOOKUP($A168,'по изворима и контима'!$A$12:H$499,7,FALSE))</f>
        <v>511</v>
      </c>
      <c r="J168">
        <f>IF(A168=0,0,+VLOOKUP($A168,'по изворима и контима'!$A$12:I$499,8,FALSE))</f>
        <v>511200</v>
      </c>
      <c r="K168">
        <f>IF(B168=0,0,+VLOOKUP($A168,'по изворима и контима'!$A$12:J$499,9,FALSE))</f>
        <v>1</v>
      </c>
      <c r="L168">
        <f>IF($A168=0,0,+VLOOKUP($F168,spisak!$C$11:$F$30,3,FALSE))</f>
        <v>2017</v>
      </c>
      <c r="M168">
        <f>IF($A168=0,0,+VLOOKUP($F168,spisak!$C$11:$F$30,4,FALSE))</f>
        <v>2017</v>
      </c>
      <c r="N168" s="139" t="str">
        <f t="shared" ref="N168" si="180">+IF(A168=0,0,"2017")</f>
        <v>2017</v>
      </c>
      <c r="O168" s="121">
        <f>IF(A168=0,0,+VLOOKUP($A168,'по изворима и контима'!$A$12:R$499,COLUMN('по изворима и контима'!M:M),FALSE))</f>
        <v>6000000</v>
      </c>
    </row>
    <row r="169" spans="1:15">
      <c r="A169">
        <f t="shared" si="177"/>
        <v>20</v>
      </c>
      <c r="B169">
        <f t="shared" si="143"/>
        <v>19</v>
      </c>
      <c r="C169" s="120">
        <f>IF(A169=0,0,+spisak!A$4)</f>
        <v>62</v>
      </c>
      <c r="D169" t="str">
        <f>IF(A169=0,0,+spisak!C$4)</f>
        <v>Љубовија</v>
      </c>
      <c r="E169" s="158" t="e">
        <f>IF(A169=0,0,+spisak!#REF!)</f>
        <v>#REF!</v>
      </c>
      <c r="F169" t="str">
        <f>IF(A169=0,0,+VLOOKUP($A169,'по изворима и контима'!$A$12:D$499,4,FALSE))</f>
        <v>Изградња колектора од Дукића потока до Нове школе</v>
      </c>
      <c r="G169" t="str">
        <f>IF(A169=0,0,+VLOOKUP($A169,'по изворима и контима'!$A$12:G$499,5,FALSE))</f>
        <v>1102</v>
      </c>
      <c r="H169" t="str">
        <f>IF(A169=0,0,+VLOOKUP($A169,'по изворима и контима'!$A$12:H$499,6,FALSE))</f>
        <v>1102-П3</v>
      </c>
      <c r="I169">
        <f>IF(A169=0,0,+VLOOKUP($A169,'по изворима и контима'!$A$12:H$499,7,FALSE))</f>
        <v>511</v>
      </c>
      <c r="J169">
        <f>IF(A169=0,0,+VLOOKUP($A169,'по изворима и контима'!$A$12:I$499,8,FALSE))</f>
        <v>511200</v>
      </c>
      <c r="K169">
        <f>IF(B169=0,0,+VLOOKUP($A169,'по изворима и контима'!$A$12:J$499,9,FALSE))</f>
        <v>1</v>
      </c>
      <c r="L169">
        <f>IF($A169=0,0,+VLOOKUP($F169,spisak!$C$11:$F$30,3,FALSE))</f>
        <v>2017</v>
      </c>
      <c r="M169">
        <f>IF($A169=0,0,+VLOOKUP($F169,spisak!$C$11:$F$30,4,FALSE))</f>
        <v>2017</v>
      </c>
      <c r="N169" s="139" t="str">
        <f t="shared" ref="N169" si="181">+IF(A169=0,0,"2018")</f>
        <v>2018</v>
      </c>
      <c r="O169" s="121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20</v>
      </c>
      <c r="B170">
        <f t="shared" si="143"/>
        <v>20</v>
      </c>
      <c r="C170" s="120">
        <f>IF(A170=0,0,+spisak!A$4)</f>
        <v>62</v>
      </c>
      <c r="D170" t="str">
        <f>IF(A170=0,0,+spisak!C$4)</f>
        <v>Љубовија</v>
      </c>
      <c r="E170" s="158" t="e">
        <f>IF(A170=0,0,+spisak!#REF!)</f>
        <v>#REF!</v>
      </c>
      <c r="F170" t="str">
        <f>IF(A170=0,0,+VLOOKUP($A170,'по изворима и контима'!$A$12:D$499,4,FALSE))</f>
        <v>Изградња колектора од Дукића потока до Нове школе</v>
      </c>
      <c r="G170" t="str">
        <f>IF(A170=0,0,+VLOOKUP($A170,'по изворима и контима'!$A$12:G$499,5,FALSE))</f>
        <v>1102</v>
      </c>
      <c r="H170" t="str">
        <f>IF(A170=0,0,+VLOOKUP($A170,'по изворима и контима'!$A$12:H$499,6,FALSE))</f>
        <v>1102-П3</v>
      </c>
      <c r="I170">
        <f>IF(A170=0,0,+VLOOKUP($A170,'по изворима и контима'!$A$12:H$499,7,FALSE))</f>
        <v>511</v>
      </c>
      <c r="J170">
        <f>IF(A170=0,0,+VLOOKUP($A170,'по изворима и контима'!$A$12:I$499,8,FALSE))</f>
        <v>511200</v>
      </c>
      <c r="K170">
        <f>IF(B170=0,0,+VLOOKUP($A170,'по изворима и контима'!$A$12:J$499,9,FALSE))</f>
        <v>1</v>
      </c>
      <c r="L170">
        <f>IF($A170=0,0,+VLOOKUP($F170,spisak!$C$11:$F$30,3,FALSE))</f>
        <v>2017</v>
      </c>
      <c r="M170">
        <f>IF($A170=0,0,+VLOOKUP($F170,spisak!$C$11:$F$30,4,FALSE))</f>
        <v>2017</v>
      </c>
      <c r="N170" s="139" t="str">
        <f t="shared" ref="N170" si="182">+IF(A170=0,0,"2019")</f>
        <v>2019</v>
      </c>
      <c r="O170" s="121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20</v>
      </c>
      <c r="B171">
        <f t="shared" si="143"/>
        <v>21</v>
      </c>
      <c r="C171" s="120">
        <f>IF(A171=0,0,+spisak!A$4)</f>
        <v>62</v>
      </c>
      <c r="D171" t="str">
        <f>IF(A171=0,0,+spisak!C$4)</f>
        <v>Љубовија</v>
      </c>
      <c r="E171" s="158" t="e">
        <f>IF(A171=0,0,+spisak!#REF!)</f>
        <v>#REF!</v>
      </c>
      <c r="F171" t="str">
        <f>IF(A171=0,0,+VLOOKUP($A171,'по изворима и контима'!$A$12:D$499,4,FALSE))</f>
        <v>Изградња колектора од Дукића потока до Нове школе</v>
      </c>
      <c r="G171" t="str">
        <f>IF(A171=0,0,+VLOOKUP($A171,'по изворима и контима'!$A$12:G$499,5,FALSE))</f>
        <v>1102</v>
      </c>
      <c r="H171" t="str">
        <f>IF(A171=0,0,+VLOOKUP($A171,'по изворима и контима'!$A$12:H$499,6,FALSE))</f>
        <v>1102-П3</v>
      </c>
      <c r="I171">
        <f>IF(A171=0,0,+VLOOKUP($A171,'по изворима и контима'!$A$12:H$499,7,FALSE))</f>
        <v>511</v>
      </c>
      <c r="J171">
        <f>IF(A171=0,0,+VLOOKUP($A171,'по изворима и контима'!$A$12:I$499,8,FALSE))</f>
        <v>511200</v>
      </c>
      <c r="K171">
        <f>IF(B171=0,0,+VLOOKUP($A171,'по изворима и контима'!$A$12:J$499,9,FALSE))</f>
        <v>1</v>
      </c>
      <c r="L171">
        <f>IF($A171=0,0,+VLOOKUP($F171,spisak!$C$11:$F$30,3,FALSE))</f>
        <v>2017</v>
      </c>
      <c r="M171">
        <f>IF($A171=0,0,+VLOOKUP($F171,spisak!$C$11:$F$30,4,FALSE))</f>
        <v>2017</v>
      </c>
      <c r="N171" s="139" t="str">
        <f t="shared" ref="N171" si="183">+IF(A171=0,0,"nakon 2019")</f>
        <v>nakon 2019</v>
      </c>
      <c r="O171" s="121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>
      <c r="O648" s="139"/>
    </row>
    <row r="649" spans="1:15">
      <c r="O649" s="139"/>
    </row>
    <row r="650" spans="1:15">
      <c r="O650" s="139"/>
    </row>
    <row r="651" spans="1:15">
      <c r="O651" s="139"/>
    </row>
    <row r="652" spans="1:15">
      <c r="O652" s="139"/>
    </row>
    <row r="653" spans="1:15">
      <c r="O653" s="139"/>
    </row>
    <row r="654" spans="1:15">
      <c r="O654" s="139"/>
    </row>
    <row r="655" spans="1:15">
      <c r="O655" s="139"/>
    </row>
    <row r="656" spans="1:15">
      <c r="O656" s="139"/>
    </row>
    <row r="657" spans="15:15">
      <c r="O657" s="139"/>
    </row>
    <row r="658" spans="15:15">
      <c r="O658" s="139"/>
    </row>
    <row r="659" spans="15:15">
      <c r="O659" s="139"/>
    </row>
    <row r="660" spans="15:15">
      <c r="O660" s="139"/>
    </row>
    <row r="661" spans="15:15">
      <c r="O661" s="139"/>
    </row>
    <row r="662" spans="15:15">
      <c r="O662" s="139"/>
    </row>
    <row r="663" spans="15:15">
      <c r="O663" s="139"/>
    </row>
    <row r="664" spans="15:15">
      <c r="O664" s="139"/>
    </row>
    <row r="665" spans="15:15">
      <c r="O665" s="139"/>
    </row>
    <row r="666" spans="15:15">
      <c r="O666" s="139"/>
    </row>
    <row r="667" spans="15:15">
      <c r="O667" s="139"/>
    </row>
    <row r="668" spans="15:15">
      <c r="O668" s="139"/>
    </row>
    <row r="669" spans="15:15">
      <c r="O669" s="139"/>
    </row>
    <row r="670" spans="15:15">
      <c r="O670" s="139"/>
    </row>
    <row r="671" spans="15:15">
      <c r="O671" s="139"/>
    </row>
    <row r="672" spans="15:15">
      <c r="O672" s="139"/>
    </row>
    <row r="673" spans="15:15">
      <c r="O673" s="139"/>
    </row>
    <row r="674" spans="15:15">
      <c r="O674" s="139"/>
    </row>
    <row r="675" spans="15:15">
      <c r="O675" s="139"/>
    </row>
    <row r="676" spans="15:15">
      <c r="O676" s="139"/>
    </row>
    <row r="677" spans="15:15">
      <c r="O677" s="139"/>
    </row>
    <row r="678" spans="15:15">
      <c r="O678" s="139"/>
    </row>
    <row r="679" spans="15:15">
      <c r="O679" s="139"/>
    </row>
    <row r="680" spans="15:15">
      <c r="O680" s="139"/>
    </row>
    <row r="681" spans="15:15">
      <c r="O681" s="139"/>
    </row>
    <row r="682" spans="15:15">
      <c r="O682" s="139"/>
    </row>
    <row r="683" spans="15:15">
      <c r="O683" s="139"/>
    </row>
    <row r="684" spans="15:15">
      <c r="O684" s="139"/>
    </row>
    <row r="685" spans="15:15">
      <c r="O685" s="139"/>
    </row>
    <row r="686" spans="15:15">
      <c r="O686" s="139"/>
    </row>
    <row r="687" spans="15:15">
      <c r="O687" s="139"/>
    </row>
    <row r="688" spans="15:15">
      <c r="O688" s="139"/>
    </row>
    <row r="689" spans="15:15">
      <c r="O689" s="139"/>
    </row>
    <row r="690" spans="15:1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5"/>
    <col min="2" max="2" width="38.7109375" customWidth="1"/>
  </cols>
  <sheetData>
    <row r="2" spans="1:2">
      <c r="A2" s="125">
        <v>1</v>
      </c>
      <c r="B2" t="s">
        <v>798</v>
      </c>
    </row>
    <row r="3" spans="1:2">
      <c r="A3" s="125">
        <v>2</v>
      </c>
      <c r="B3" t="s">
        <v>800</v>
      </c>
    </row>
    <row r="4" spans="1:2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Q7" sqref="Q7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596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E7" sqref="E7"/>
    </sheetView>
  </sheetViews>
  <sheetFormatPr defaultRowHeight="14.25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>
      <c r="A4" s="127">
        <f>spisak!$A$4</f>
        <v>62</v>
      </c>
      <c r="C4" s="210" t="str">
        <f>spisak!$C$4</f>
        <v>Љубовија</v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>
      <c r="L6" s="67">
        <f>spisak!K$6</f>
        <v>53500000</v>
      </c>
      <c r="M6" s="68">
        <f>spisak!L$6</f>
        <v>140000000</v>
      </c>
      <c r="N6" s="68">
        <f>spisak!M$6</f>
        <v>212000000</v>
      </c>
      <c r="O6" s="68">
        <f>spisak!N$6</f>
        <v>46382890</v>
      </c>
      <c r="P6" s="69">
        <f>spisak!O$6</f>
        <v>0</v>
      </c>
      <c r="Q6" s="70"/>
    </row>
    <row r="7" spans="1:23" ht="21.75" customHeight="1" thickBot="1">
      <c r="A7" s="64">
        <f>+MAX(A12:A497)</f>
        <v>20</v>
      </c>
      <c r="L7" s="71">
        <f>SUM(L12:L49)</f>
        <v>53500000</v>
      </c>
      <c r="M7" s="71">
        <f>SUM(M12:M49)</f>
        <v>140000000</v>
      </c>
      <c r="N7" s="71">
        <f>SUM(N12:N49)</f>
        <v>212000000</v>
      </c>
      <c r="O7" s="71">
        <f>SUM(O12:O49)</f>
        <v>46382890</v>
      </c>
      <c r="P7" s="71">
        <f>SUM(P12:P49)</f>
        <v>0</v>
      </c>
    </row>
    <row r="8" spans="1:23" ht="15">
      <c r="A8" s="64">
        <f>27*spisak!A8</f>
        <v>0</v>
      </c>
      <c r="L8" s="154" t="s">
        <v>634</v>
      </c>
      <c r="M8" s="73"/>
      <c r="N8" s="74"/>
    </row>
    <row r="9" spans="1:23" ht="62.25" customHeight="1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>
      <c r="A12" s="98">
        <v>1</v>
      </c>
      <c r="B12" s="99">
        <f>VLOOKUP(D12,spisak!$C$11:$D$30,2,FALSE)</f>
        <v>0</v>
      </c>
      <c r="C12" s="99" t="str">
        <f>CONCATENATE(B12,RIGHT(CONCATENATE("0",A12),2))</f>
        <v>001</v>
      </c>
      <c r="D12" s="106" t="s">
        <v>1009</v>
      </c>
      <c r="E12" s="164" t="s">
        <v>558</v>
      </c>
      <c r="F12" s="164" t="s">
        <v>988</v>
      </c>
      <c r="G12" s="165">
        <f t="shared" ref="G12:G31" si="0">IF(ISBLANK(H12)=TRUE,"",+VALUE(LEFT(H12,3)))</f>
        <v>511</v>
      </c>
      <c r="H12" s="166">
        <v>511200</v>
      </c>
      <c r="I12" s="101">
        <v>1</v>
      </c>
      <c r="J12" s="102">
        <v>36615805</v>
      </c>
      <c r="K12" s="102">
        <v>28350000</v>
      </c>
      <c r="L12" s="102">
        <v>28000000</v>
      </c>
      <c r="M12" s="102">
        <v>22000000</v>
      </c>
      <c r="N12" s="102">
        <v>40000000</v>
      </c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>
      <c r="A13" s="103">
        <f>A12+1</f>
        <v>2</v>
      </c>
      <c r="B13" s="104">
        <f>VLOOKUP(D13,spisak!$C$11:$D$30,2,FALSE)</f>
        <v>0</v>
      </c>
      <c r="C13" s="104" t="str">
        <f t="shared" ref="C13:C31" si="1">CONCATENATE(B13,RIGHT(CONCATENATE("0",A13),2))</f>
        <v>002</v>
      </c>
      <c r="D13" s="157" t="s">
        <v>972</v>
      </c>
      <c r="E13" s="167" t="s">
        <v>558</v>
      </c>
      <c r="F13" s="167" t="s">
        <v>989</v>
      </c>
      <c r="G13" s="168">
        <f t="shared" si="0"/>
        <v>511</v>
      </c>
      <c r="H13" s="169">
        <v>511200</v>
      </c>
      <c r="I13" s="95">
        <v>1</v>
      </c>
      <c r="J13" s="96">
        <v>0</v>
      </c>
      <c r="K13" s="96">
        <v>5500000</v>
      </c>
      <c r="L13" s="96">
        <v>4500000</v>
      </c>
      <c r="M13" s="96">
        <v>5500000</v>
      </c>
      <c r="N13" s="96"/>
      <c r="O13" s="96"/>
      <c r="P13" s="96"/>
      <c r="Q13" s="178"/>
      <c r="R13" s="178">
        <v>42321</v>
      </c>
      <c r="S13" s="176">
        <v>4825200</v>
      </c>
      <c r="T13" s="176"/>
      <c r="U13" s="177">
        <v>42735</v>
      </c>
      <c r="V13" s="177"/>
      <c r="W13" s="96"/>
    </row>
    <row r="14" spans="1:23" ht="27" customHeight="1">
      <c r="A14" s="98">
        <f t="shared" ref="A14:A31" si="2">A13+1</f>
        <v>3</v>
      </c>
      <c r="B14" s="99">
        <f>VLOOKUP(D14,spisak!$C$11:$D$30,2,FALSE)</f>
        <v>0</v>
      </c>
      <c r="C14" s="99" t="str">
        <f t="shared" si="1"/>
        <v>003</v>
      </c>
      <c r="D14" s="106" t="s">
        <v>970</v>
      </c>
      <c r="E14" s="164" t="s">
        <v>558</v>
      </c>
      <c r="F14" s="164" t="s">
        <v>990</v>
      </c>
      <c r="G14" s="165">
        <f t="shared" si="0"/>
        <v>511</v>
      </c>
      <c r="H14" s="166">
        <v>511200</v>
      </c>
      <c r="I14" s="101">
        <v>1</v>
      </c>
      <c r="J14" s="102"/>
      <c r="K14" s="102">
        <v>25000000</v>
      </c>
      <c r="L14" s="102">
        <v>0</v>
      </c>
      <c r="M14" s="102">
        <v>25000000</v>
      </c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>
      <c r="A15" s="103">
        <f t="shared" si="2"/>
        <v>4</v>
      </c>
      <c r="B15" s="104">
        <f>VLOOKUP(D15,spisak!$C$11:$D$30,2,FALSE)</f>
        <v>0</v>
      </c>
      <c r="C15" s="104" t="str">
        <f t="shared" si="1"/>
        <v>004</v>
      </c>
      <c r="D15" s="58" t="s">
        <v>974</v>
      </c>
      <c r="E15" s="170" t="s">
        <v>558</v>
      </c>
      <c r="F15" s="170" t="s">
        <v>991</v>
      </c>
      <c r="G15" s="168">
        <f t="shared" si="0"/>
        <v>511</v>
      </c>
      <c r="H15" s="169">
        <v>511200</v>
      </c>
      <c r="I15" s="105">
        <v>1</v>
      </c>
      <c r="J15" s="162"/>
      <c r="K15" s="162"/>
      <c r="L15" s="96"/>
      <c r="M15" s="96">
        <v>14500000</v>
      </c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>
      <c r="A16" s="98">
        <f t="shared" si="2"/>
        <v>5</v>
      </c>
      <c r="B16" s="99">
        <f>VLOOKUP(D16,spisak!$C$11:$D$30,2,FALSE)</f>
        <v>0</v>
      </c>
      <c r="C16" s="99" t="str">
        <f t="shared" si="1"/>
        <v>005</v>
      </c>
      <c r="D16" s="106" t="s">
        <v>975</v>
      </c>
      <c r="E16" s="171" t="s">
        <v>71</v>
      </c>
      <c r="F16" s="171" t="s">
        <v>992</v>
      </c>
      <c r="G16" s="165">
        <f t="shared" si="0"/>
        <v>511</v>
      </c>
      <c r="H16" s="166">
        <v>511200</v>
      </c>
      <c r="I16" s="100">
        <v>1</v>
      </c>
      <c r="J16" s="163"/>
      <c r="K16" s="163"/>
      <c r="L16" s="102"/>
      <c r="M16" s="102">
        <v>18000000</v>
      </c>
      <c r="N16" s="102">
        <v>23000000</v>
      </c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>
      <c r="A17" s="103">
        <f t="shared" si="2"/>
        <v>6</v>
      </c>
      <c r="B17" s="104">
        <f>VLOOKUP(D17,spisak!$C$11:$D$30,2,FALSE)</f>
        <v>0</v>
      </c>
      <c r="C17" s="104" t="str">
        <f t="shared" si="1"/>
        <v>006</v>
      </c>
      <c r="D17" s="58" t="s">
        <v>976</v>
      </c>
      <c r="E17" s="170" t="s">
        <v>993</v>
      </c>
      <c r="F17" s="170" t="s">
        <v>994</v>
      </c>
      <c r="G17" s="168">
        <f t="shared" si="0"/>
        <v>511</v>
      </c>
      <c r="H17" s="169">
        <v>511200</v>
      </c>
      <c r="I17" s="105">
        <v>1</v>
      </c>
      <c r="J17" s="162"/>
      <c r="K17" s="162">
        <v>14500000</v>
      </c>
      <c r="L17" s="96">
        <v>12500000</v>
      </c>
      <c r="M17" s="96">
        <v>2000000</v>
      </c>
      <c r="N17" s="96"/>
      <c r="O17" s="96"/>
      <c r="P17" s="96"/>
      <c r="Q17" s="178"/>
      <c r="R17" s="178">
        <v>42618</v>
      </c>
      <c r="S17" s="176">
        <v>13903481.130000001</v>
      </c>
      <c r="T17" s="176"/>
      <c r="U17" s="177">
        <v>42766</v>
      </c>
      <c r="V17" s="177"/>
      <c r="W17" s="96"/>
    </row>
    <row r="18" spans="1:23" ht="27" customHeight="1">
      <c r="A18" s="98">
        <f t="shared" si="2"/>
        <v>7</v>
      </c>
      <c r="B18" s="99">
        <f>VLOOKUP(D18,spisak!$C$11:$D$30,2,FALSE)</f>
        <v>0</v>
      </c>
      <c r="C18" s="99" t="str">
        <f t="shared" si="1"/>
        <v>007</v>
      </c>
      <c r="D18" s="106" t="s">
        <v>1008</v>
      </c>
      <c r="E18" s="171" t="s">
        <v>71</v>
      </c>
      <c r="F18" s="171" t="s">
        <v>990</v>
      </c>
      <c r="G18" s="165">
        <f t="shared" si="0"/>
        <v>511</v>
      </c>
      <c r="H18" s="166">
        <v>511200</v>
      </c>
      <c r="I18" s="100">
        <v>1</v>
      </c>
      <c r="J18" s="163"/>
      <c r="K18" s="163"/>
      <c r="L18" s="102"/>
      <c r="M18" s="102"/>
      <c r="N18" s="102">
        <v>10000000</v>
      </c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>
      <c r="A19" s="103">
        <f t="shared" si="2"/>
        <v>8</v>
      </c>
      <c r="B19" s="104">
        <f>VLOOKUP(D19,spisak!$C$11:$D$30,2,FALSE)</f>
        <v>0</v>
      </c>
      <c r="C19" s="104" t="str">
        <f t="shared" si="1"/>
        <v>008</v>
      </c>
      <c r="D19" s="58" t="s">
        <v>978</v>
      </c>
      <c r="E19" s="170" t="s">
        <v>558</v>
      </c>
      <c r="F19" s="170" t="s">
        <v>995</v>
      </c>
      <c r="G19" s="168">
        <f t="shared" si="0"/>
        <v>511</v>
      </c>
      <c r="H19" s="169">
        <v>511200</v>
      </c>
      <c r="I19" s="105">
        <v>1</v>
      </c>
      <c r="J19" s="162">
        <v>103617110</v>
      </c>
      <c r="K19" s="162">
        <v>0</v>
      </c>
      <c r="L19" s="96"/>
      <c r="M19" s="96">
        <v>10000000</v>
      </c>
      <c r="N19" s="96">
        <v>74000000</v>
      </c>
      <c r="O19" s="96">
        <v>36382890</v>
      </c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>
      <c r="A20" s="98">
        <f t="shared" si="2"/>
        <v>9</v>
      </c>
      <c r="B20" s="99">
        <f>VLOOKUP(D20,spisak!$C$11:$D$30,2,FALSE)</f>
        <v>0</v>
      </c>
      <c r="C20" s="99" t="str">
        <f t="shared" si="1"/>
        <v>009</v>
      </c>
      <c r="D20" s="106" t="s">
        <v>979</v>
      </c>
      <c r="E20" s="171" t="s">
        <v>558</v>
      </c>
      <c r="F20" s="171" t="s">
        <v>988</v>
      </c>
      <c r="G20" s="165">
        <f t="shared" si="0"/>
        <v>511</v>
      </c>
      <c r="H20" s="166">
        <v>511200</v>
      </c>
      <c r="I20" s="100">
        <v>1</v>
      </c>
      <c r="J20" s="163"/>
      <c r="K20" s="163"/>
      <c r="L20" s="102"/>
      <c r="M20" s="102"/>
      <c r="N20" s="102">
        <v>13000000</v>
      </c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>
      <c r="A21" s="103">
        <f t="shared" si="2"/>
        <v>10</v>
      </c>
      <c r="B21" s="104">
        <f>VLOOKUP(D21,spisak!$C$11:$D$30,2,FALSE)</f>
        <v>0</v>
      </c>
      <c r="C21" s="104" t="str">
        <f t="shared" si="1"/>
        <v>010</v>
      </c>
      <c r="D21" s="58" t="s">
        <v>980</v>
      </c>
      <c r="E21" s="170" t="s">
        <v>993</v>
      </c>
      <c r="F21" s="170" t="s">
        <v>996</v>
      </c>
      <c r="G21" s="168">
        <f t="shared" si="0"/>
        <v>511</v>
      </c>
      <c r="H21" s="169">
        <v>511200</v>
      </c>
      <c r="I21" s="105">
        <v>1</v>
      </c>
      <c r="J21" s="162"/>
      <c r="K21" s="162"/>
      <c r="L21" s="96"/>
      <c r="M21" s="96"/>
      <c r="N21" s="96">
        <v>22000000</v>
      </c>
      <c r="O21" s="96">
        <v>10000000</v>
      </c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>
      <c r="A22" s="98">
        <f t="shared" si="2"/>
        <v>11</v>
      </c>
      <c r="B22" s="99">
        <f>VLOOKUP(D22,spisak!$C$11:$D$30,2,FALSE)</f>
        <v>0</v>
      </c>
      <c r="C22" s="99" t="str">
        <f t="shared" si="1"/>
        <v>011</v>
      </c>
      <c r="D22" s="106" t="s">
        <v>981</v>
      </c>
      <c r="E22" s="171" t="s">
        <v>558</v>
      </c>
      <c r="F22" s="171" t="s">
        <v>988</v>
      </c>
      <c r="G22" s="165">
        <f t="shared" si="0"/>
        <v>511</v>
      </c>
      <c r="H22" s="166">
        <v>511200</v>
      </c>
      <c r="I22" s="100">
        <v>1</v>
      </c>
      <c r="J22" s="163"/>
      <c r="K22" s="163"/>
      <c r="L22" s="102"/>
      <c r="M22" s="102"/>
      <c r="N22" s="102">
        <v>30000000</v>
      </c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>
      <c r="A23" s="103">
        <f t="shared" si="2"/>
        <v>12</v>
      </c>
      <c r="B23" s="104">
        <f>VLOOKUP(D23,spisak!$C$11:$D$30,2,FALSE)</f>
        <v>0</v>
      </c>
      <c r="C23" s="104" t="str">
        <f t="shared" si="1"/>
        <v>012</v>
      </c>
      <c r="D23" s="97" t="s">
        <v>982</v>
      </c>
      <c r="E23" s="167" t="s">
        <v>997</v>
      </c>
      <c r="F23" s="167" t="s">
        <v>998</v>
      </c>
      <c r="G23" s="168">
        <f t="shared" si="0"/>
        <v>511</v>
      </c>
      <c r="H23" s="169">
        <v>511300</v>
      </c>
      <c r="I23" s="95">
        <v>1</v>
      </c>
      <c r="J23" s="96"/>
      <c r="K23" s="96"/>
      <c r="L23" s="96"/>
      <c r="M23" s="96">
        <v>2500000</v>
      </c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>
      <c r="A24" s="98">
        <f t="shared" si="2"/>
        <v>13</v>
      </c>
      <c r="B24" s="99">
        <f>VLOOKUP(D24,spisak!$C$11:$D$30,2,FALSE)</f>
        <v>0</v>
      </c>
      <c r="C24" s="99" t="str">
        <f t="shared" si="1"/>
        <v>013</v>
      </c>
      <c r="D24" s="106" t="s">
        <v>983</v>
      </c>
      <c r="E24" s="164" t="s">
        <v>997</v>
      </c>
      <c r="F24" s="164" t="s">
        <v>999</v>
      </c>
      <c r="G24" s="165">
        <f t="shared" si="0"/>
        <v>511</v>
      </c>
      <c r="H24" s="166">
        <v>511400</v>
      </c>
      <c r="I24" s="101">
        <v>1</v>
      </c>
      <c r="J24" s="102">
        <v>20133503</v>
      </c>
      <c r="K24" s="102">
        <v>8000000</v>
      </c>
      <c r="L24" s="102">
        <v>4000000</v>
      </c>
      <c r="M24" s="102">
        <v>12000000</v>
      </c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>
      <c r="A25" s="103">
        <f t="shared" si="2"/>
        <v>14</v>
      </c>
      <c r="B25" s="104">
        <f>VLOOKUP(D25,spisak!$C$11:$D$30,2,FALSE)</f>
        <v>0</v>
      </c>
      <c r="C25" s="104" t="str">
        <f t="shared" si="1"/>
        <v>014</v>
      </c>
      <c r="D25" s="97" t="s">
        <v>984</v>
      </c>
      <c r="E25" s="167" t="s">
        <v>558</v>
      </c>
      <c r="F25" s="167" t="s">
        <v>1000</v>
      </c>
      <c r="G25" s="168">
        <f t="shared" si="0"/>
        <v>511</v>
      </c>
      <c r="H25" s="169">
        <v>511200</v>
      </c>
      <c r="I25" s="95">
        <v>1</v>
      </c>
      <c r="J25" s="96"/>
      <c r="K25" s="96"/>
      <c r="L25" s="96"/>
      <c r="M25" s="96">
        <v>4000000</v>
      </c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>
      <c r="A26" s="98">
        <f t="shared" si="2"/>
        <v>15</v>
      </c>
      <c r="B26" s="99">
        <f>VLOOKUP(D26,spisak!$C$11:$D$30,2,FALSE)</f>
        <v>0</v>
      </c>
      <c r="C26" s="99" t="str">
        <f t="shared" si="1"/>
        <v>015</v>
      </c>
      <c r="D26" s="106" t="s">
        <v>985</v>
      </c>
      <c r="E26" s="164" t="s">
        <v>558</v>
      </c>
      <c r="F26" s="164" t="s">
        <v>1001</v>
      </c>
      <c r="G26" s="165">
        <f t="shared" si="0"/>
        <v>511</v>
      </c>
      <c r="H26" s="166">
        <v>511200</v>
      </c>
      <c r="I26" s="101">
        <v>1</v>
      </c>
      <c r="J26" s="102">
        <v>10991472</v>
      </c>
      <c r="K26" s="102">
        <v>4500000</v>
      </c>
      <c r="L26" s="102">
        <v>4500000</v>
      </c>
      <c r="M26" s="102">
        <v>5000000</v>
      </c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>
      <c r="A27" s="103">
        <f t="shared" si="2"/>
        <v>16</v>
      </c>
      <c r="B27" s="104">
        <f>VLOOKUP(D27,spisak!$C$11:$D$30,2,FALSE)</f>
        <v>0</v>
      </c>
      <c r="C27" s="104" t="str">
        <f t="shared" si="1"/>
        <v>016</v>
      </c>
      <c r="D27" s="97" t="s">
        <v>986</v>
      </c>
      <c r="E27" s="167" t="s">
        <v>997</v>
      </c>
      <c r="F27" s="167" t="s">
        <v>998</v>
      </c>
      <c r="G27" s="168">
        <f t="shared" si="0"/>
        <v>511</v>
      </c>
      <c r="H27" s="169">
        <v>511300</v>
      </c>
      <c r="I27" s="95">
        <v>1</v>
      </c>
      <c r="J27" s="96"/>
      <c r="K27" s="96"/>
      <c r="L27" s="96"/>
      <c r="M27" s="96">
        <v>3000000</v>
      </c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>
      <c r="A28" s="98">
        <f t="shared" si="2"/>
        <v>17</v>
      </c>
      <c r="B28" s="99">
        <f>VLOOKUP(D28,spisak!$C$11:$D$30,2,FALSE)</f>
        <v>0</v>
      </c>
      <c r="C28" s="99" t="str">
        <f t="shared" si="1"/>
        <v>017</v>
      </c>
      <c r="D28" s="106" t="s">
        <v>987</v>
      </c>
      <c r="E28" s="164" t="s">
        <v>558</v>
      </c>
      <c r="F28" s="164" t="s">
        <v>1000</v>
      </c>
      <c r="G28" s="165">
        <f t="shared" si="0"/>
        <v>511</v>
      </c>
      <c r="H28" s="166">
        <v>511200</v>
      </c>
      <c r="I28" s="101">
        <v>1</v>
      </c>
      <c r="J28" s="102"/>
      <c r="K28" s="102"/>
      <c r="L28" s="102"/>
      <c r="M28" s="102">
        <v>5000000</v>
      </c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>
      <c r="A29" s="103">
        <f t="shared" si="2"/>
        <v>18</v>
      </c>
      <c r="B29" s="104">
        <f>VLOOKUP(D29,spisak!$C$11:$D$30,2,FALSE)</f>
        <v>0</v>
      </c>
      <c r="C29" s="104" t="str">
        <f t="shared" si="1"/>
        <v>018</v>
      </c>
      <c r="D29" s="97" t="s">
        <v>1007</v>
      </c>
      <c r="E29" s="167" t="s">
        <v>71</v>
      </c>
      <c r="F29" s="167" t="s">
        <v>1004</v>
      </c>
      <c r="G29" s="168">
        <f t="shared" si="0"/>
        <v>511</v>
      </c>
      <c r="H29" s="169">
        <v>511200</v>
      </c>
      <c r="I29" s="95">
        <v>1</v>
      </c>
      <c r="J29" s="96"/>
      <c r="K29" s="96"/>
      <c r="L29" s="96"/>
      <c r="M29" s="96">
        <v>1500000</v>
      </c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>
      <c r="A30" s="98">
        <f t="shared" si="2"/>
        <v>19</v>
      </c>
      <c r="B30" s="99">
        <f>VLOOKUP(D30,spisak!$C$11:$D$30,2,FALSE)</f>
        <v>0</v>
      </c>
      <c r="C30" s="99" t="str">
        <f t="shared" si="1"/>
        <v>019</v>
      </c>
      <c r="D30" s="106" t="s">
        <v>1002</v>
      </c>
      <c r="E30" s="164" t="s">
        <v>71</v>
      </c>
      <c r="F30" s="164" t="s">
        <v>1005</v>
      </c>
      <c r="G30" s="165">
        <f t="shared" si="0"/>
        <v>511</v>
      </c>
      <c r="H30" s="166">
        <v>511200</v>
      </c>
      <c r="I30" s="101">
        <v>1</v>
      </c>
      <c r="J30" s="102"/>
      <c r="K30" s="102"/>
      <c r="L30" s="102"/>
      <c r="M30" s="102">
        <v>4000000</v>
      </c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>
      <c r="A31" s="103">
        <f t="shared" si="2"/>
        <v>20</v>
      </c>
      <c r="B31" s="104">
        <f>VLOOKUP(D31,spisak!$C$11:$D$30,2,FALSE)</f>
        <v>0</v>
      </c>
      <c r="C31" s="104" t="str">
        <f t="shared" si="1"/>
        <v>020</v>
      </c>
      <c r="D31" s="97" t="s">
        <v>1003</v>
      </c>
      <c r="E31" s="167" t="s">
        <v>71</v>
      </c>
      <c r="F31" s="167" t="s">
        <v>1006</v>
      </c>
      <c r="G31" s="168">
        <f t="shared" si="0"/>
        <v>511</v>
      </c>
      <c r="H31" s="169">
        <v>511200</v>
      </c>
      <c r="I31" s="95">
        <v>1</v>
      </c>
      <c r="J31" s="96"/>
      <c r="K31" s="96"/>
      <c r="L31" s="96"/>
      <c r="M31" s="96">
        <v>6000000</v>
      </c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>
      <c r="B524" s="80"/>
      <c r="C524" s="80"/>
    </row>
    <row r="525" spans="2:15">
      <c r="B525" s="80"/>
      <c r="C525" s="80"/>
    </row>
    <row r="526" spans="2:15">
      <c r="B526" s="80"/>
      <c r="C526" s="80"/>
    </row>
    <row r="527" spans="2:15">
      <c r="B527" s="80"/>
      <c r="C527" s="80"/>
    </row>
    <row r="528" spans="2:15">
      <c r="B528" s="80"/>
      <c r="C528" s="80"/>
    </row>
    <row r="529" spans="2:3">
      <c r="B529" s="80"/>
      <c r="C529" s="80"/>
    </row>
    <row r="530" spans="2:3">
      <c r="B530" s="80"/>
      <c r="C530" s="80"/>
    </row>
    <row r="531" spans="2:3">
      <c r="B531" s="80"/>
      <c r="C531" s="80"/>
    </row>
    <row r="532" spans="2:3">
      <c r="B532" s="80"/>
      <c r="C532" s="80"/>
    </row>
    <row r="533" spans="2:3">
      <c r="B533" s="80"/>
      <c r="C533" s="80"/>
    </row>
    <row r="534" spans="2:3">
      <c r="B534" s="80"/>
      <c r="C534" s="80"/>
    </row>
    <row r="535" spans="2:3">
      <c r="B535" s="80"/>
      <c r="C535" s="80"/>
    </row>
    <row r="536" spans="2:3">
      <c r="B536" s="80"/>
      <c r="C536" s="80"/>
    </row>
    <row r="537" spans="2:3">
      <c r="B537" s="80"/>
      <c r="C537" s="80"/>
    </row>
    <row r="538" spans="2:3">
      <c r="B538" s="80"/>
      <c r="C538" s="80"/>
    </row>
    <row r="539" spans="2:3">
      <c r="B539" s="80"/>
      <c r="C539" s="80"/>
    </row>
    <row r="540" spans="2:3">
      <c r="B540" s="80"/>
      <c r="C540" s="80"/>
    </row>
    <row r="541" spans="2:3">
      <c r="B541" s="80"/>
      <c r="C541" s="80"/>
    </row>
    <row r="542" spans="2:3">
      <c r="B542" s="80"/>
      <c r="C542" s="80"/>
    </row>
    <row r="543" spans="2:3">
      <c r="B543" s="80"/>
      <c r="C543" s="80"/>
    </row>
    <row r="544" spans="2:3">
      <c r="B544" s="80"/>
      <c r="C544" s="80"/>
    </row>
    <row r="545" spans="2:3">
      <c r="B545" s="80"/>
      <c r="C545" s="80"/>
    </row>
    <row r="546" spans="2:3">
      <c r="B546" s="80"/>
      <c r="C546" s="80"/>
    </row>
    <row r="547" spans="2:3">
      <c r="B547" s="80"/>
      <c r="C547" s="80"/>
    </row>
    <row r="548" spans="2:3">
      <c r="B548" s="80"/>
      <c r="C548" s="80"/>
    </row>
    <row r="549" spans="2:3">
      <c r="B549" s="80"/>
      <c r="C549" s="80"/>
    </row>
    <row r="550" spans="2:3">
      <c r="B550" s="80"/>
      <c r="C550" s="80"/>
    </row>
    <row r="551" spans="2:3">
      <c r="B551" s="80"/>
      <c r="C551" s="80"/>
    </row>
    <row r="552" spans="2:3">
      <c r="B552" s="80"/>
      <c r="C552" s="80"/>
    </row>
    <row r="553" spans="2:3">
      <c r="B553" s="80"/>
      <c r="C553" s="80"/>
    </row>
    <row r="554" spans="2:3">
      <c r="B554" s="80"/>
      <c r="C554" s="80"/>
    </row>
    <row r="555" spans="2:3">
      <c r="B555" s="80"/>
      <c r="C555" s="80"/>
    </row>
    <row r="556" spans="2:3">
      <c r="B556" s="80"/>
      <c r="C556" s="80"/>
    </row>
    <row r="557" spans="2:3">
      <c r="B557" s="80"/>
      <c r="C557" s="80"/>
    </row>
    <row r="558" spans="2:3">
      <c r="B558" s="80"/>
      <c r="C558" s="80"/>
    </row>
    <row r="559" spans="2:3">
      <c r="B559" s="80"/>
      <c r="C559" s="80"/>
    </row>
    <row r="560" spans="2:3">
      <c r="B560" s="80"/>
      <c r="C560" s="80"/>
    </row>
    <row r="561" spans="2:3">
      <c r="B561" s="80"/>
      <c r="C561" s="80"/>
    </row>
    <row r="562" spans="2:3">
      <c r="B562" s="80"/>
      <c r="C562" s="80"/>
    </row>
    <row r="563" spans="2:3">
      <c r="B563" s="80"/>
      <c r="C563" s="80"/>
    </row>
    <row r="564" spans="2:3">
      <c r="B564" s="80"/>
      <c r="C564" s="80"/>
    </row>
    <row r="565" spans="2:3">
      <c r="B565" s="80"/>
      <c r="C565" s="80"/>
    </row>
    <row r="566" spans="2:3">
      <c r="B566" s="80"/>
      <c r="C566" s="80"/>
    </row>
    <row r="567" spans="2:3">
      <c r="B567" s="80"/>
      <c r="C567" s="80"/>
    </row>
    <row r="568" spans="2:3">
      <c r="B568" s="80"/>
      <c r="C568" s="80"/>
    </row>
    <row r="569" spans="2:3">
      <c r="B569" s="80"/>
      <c r="C569" s="80"/>
    </row>
    <row r="570" spans="2:3">
      <c r="B570" s="80"/>
      <c r="C570" s="80"/>
    </row>
    <row r="571" spans="2:3">
      <c r="B571" s="80"/>
      <c r="C571" s="80"/>
    </row>
    <row r="572" spans="2:3">
      <c r="B572" s="80"/>
      <c r="C572" s="80"/>
    </row>
    <row r="573" spans="2:3">
      <c r="B573" s="80"/>
      <c r="C573" s="80"/>
    </row>
    <row r="574" spans="2:3">
      <c r="B574" s="80"/>
      <c r="C574" s="80"/>
    </row>
    <row r="575" spans="2:3">
      <c r="B575" s="80"/>
      <c r="C575" s="80"/>
    </row>
    <row r="576" spans="2:3">
      <c r="B576" s="80"/>
      <c r="C576" s="80"/>
    </row>
    <row r="577" spans="2:3">
      <c r="B577" s="80"/>
      <c r="C577" s="80"/>
    </row>
    <row r="578" spans="2:3">
      <c r="B578" s="80"/>
      <c r="C578" s="80"/>
    </row>
    <row r="579" spans="2:3">
      <c r="B579" s="80"/>
      <c r="C579" s="80"/>
    </row>
    <row r="580" spans="2:3">
      <c r="B580" s="80"/>
      <c r="C580" s="80"/>
    </row>
    <row r="581" spans="2:3">
      <c r="B581" s="80"/>
      <c r="C581" s="80"/>
    </row>
    <row r="582" spans="2:3">
      <c r="B582" s="80"/>
      <c r="C582" s="80"/>
    </row>
    <row r="583" spans="2:3">
      <c r="B583" s="80"/>
      <c r="C583" s="80"/>
    </row>
    <row r="584" spans="2:3">
      <c r="B584" s="80"/>
      <c r="C584" s="80"/>
    </row>
    <row r="585" spans="2:3">
      <c r="B585" s="80"/>
      <c r="C585" s="80"/>
    </row>
    <row r="586" spans="2:3">
      <c r="B586" s="80"/>
      <c r="C586" s="80"/>
    </row>
    <row r="587" spans="2:3">
      <c r="B587" s="80"/>
      <c r="C587" s="80"/>
    </row>
    <row r="588" spans="2:3">
      <c r="B588" s="80"/>
      <c r="C588" s="80"/>
    </row>
    <row r="589" spans="2:3">
      <c r="B589" s="80"/>
      <c r="C589" s="80"/>
    </row>
    <row r="590" spans="2:3">
      <c r="B590" s="80"/>
      <c r="C590" s="80"/>
    </row>
    <row r="591" spans="2:3">
      <c r="B591" s="80"/>
      <c r="C591" s="80"/>
    </row>
    <row r="592" spans="2:3">
      <c r="B592" s="80"/>
      <c r="C592" s="80"/>
    </row>
    <row r="593" spans="2:3">
      <c r="B593" s="80"/>
      <c r="C593" s="80"/>
    </row>
    <row r="594" spans="2:3">
      <c r="B594" s="80"/>
      <c r="C594" s="80"/>
    </row>
    <row r="595" spans="2:3">
      <c r="B595" s="80"/>
      <c r="C595" s="80"/>
    </row>
    <row r="596" spans="2:3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80" t="s">
        <v>718</v>
      </c>
      <c r="B1" s="180" t="s">
        <v>813</v>
      </c>
      <c r="C1" s="180" t="s">
        <v>814</v>
      </c>
    </row>
    <row r="2" spans="1:3">
      <c r="A2" s="181">
        <v>1</v>
      </c>
      <c r="B2" s="182" t="s">
        <v>815</v>
      </c>
      <c r="C2" s="183">
        <f t="shared" ref="C2:C65" si="0">VALUE(A2)</f>
        <v>1</v>
      </c>
    </row>
    <row r="3" spans="1:3">
      <c r="A3" s="181">
        <v>2</v>
      </c>
      <c r="B3" s="182" t="s">
        <v>816</v>
      </c>
      <c r="C3" s="183">
        <f t="shared" si="0"/>
        <v>2</v>
      </c>
    </row>
    <row r="4" spans="1:3">
      <c r="A4" s="181">
        <v>3</v>
      </c>
      <c r="B4" s="182" t="s">
        <v>817</v>
      </c>
      <c r="C4" s="183">
        <f t="shared" si="0"/>
        <v>3</v>
      </c>
    </row>
    <row r="5" spans="1:3">
      <c r="A5" s="181">
        <v>4</v>
      </c>
      <c r="B5" s="182" t="s">
        <v>818</v>
      </c>
      <c r="C5" s="183">
        <f t="shared" si="0"/>
        <v>4</v>
      </c>
    </row>
    <row r="6" spans="1:3">
      <c r="A6" s="181">
        <v>6</v>
      </c>
      <c r="B6" s="182" t="s">
        <v>819</v>
      </c>
      <c r="C6" s="183">
        <f t="shared" si="0"/>
        <v>6</v>
      </c>
    </row>
    <row r="7" spans="1:3">
      <c r="A7" s="181">
        <v>7</v>
      </c>
      <c r="B7" s="182" t="s">
        <v>820</v>
      </c>
      <c r="C7" s="183">
        <f t="shared" si="0"/>
        <v>7</v>
      </c>
    </row>
    <row r="8" spans="1:3">
      <c r="A8" s="181">
        <v>8</v>
      </c>
      <c r="B8" s="182" t="s">
        <v>821</v>
      </c>
      <c r="C8" s="183">
        <f t="shared" si="0"/>
        <v>8</v>
      </c>
    </row>
    <row r="9" spans="1:3">
      <c r="A9" s="181">
        <v>9</v>
      </c>
      <c r="B9" s="182" t="s">
        <v>822</v>
      </c>
      <c r="C9" s="183">
        <f t="shared" si="0"/>
        <v>9</v>
      </c>
    </row>
    <row r="10" spans="1:3">
      <c r="A10" s="181">
        <v>23</v>
      </c>
      <c r="B10" s="182" t="s">
        <v>823</v>
      </c>
      <c r="C10" s="183">
        <f t="shared" si="0"/>
        <v>23</v>
      </c>
    </row>
    <row r="11" spans="1:3">
      <c r="A11" s="181">
        <v>24</v>
      </c>
      <c r="B11" s="182" t="s">
        <v>824</v>
      </c>
      <c r="C11" s="183">
        <f t="shared" si="0"/>
        <v>24</v>
      </c>
    </row>
    <row r="12" spans="1:3">
      <c r="A12" s="181">
        <v>25</v>
      </c>
      <c r="B12" s="182" t="s">
        <v>825</v>
      </c>
      <c r="C12" s="183">
        <f t="shared" si="0"/>
        <v>25</v>
      </c>
    </row>
    <row r="13" spans="1:3">
      <c r="A13" s="181">
        <v>26</v>
      </c>
      <c r="B13" s="182" t="s">
        <v>826</v>
      </c>
      <c r="C13" s="183">
        <f t="shared" si="0"/>
        <v>26</v>
      </c>
    </row>
    <row r="14" spans="1:3">
      <c r="A14" s="181">
        <v>27</v>
      </c>
      <c r="B14" s="182" t="s">
        <v>827</v>
      </c>
      <c r="C14" s="183">
        <f t="shared" si="0"/>
        <v>27</v>
      </c>
    </row>
    <row r="15" spans="1:3">
      <c r="A15" s="181">
        <v>28</v>
      </c>
      <c r="B15" s="182" t="s">
        <v>828</v>
      </c>
      <c r="C15" s="183">
        <f t="shared" si="0"/>
        <v>28</v>
      </c>
    </row>
    <row r="16" spans="1:3">
      <c r="A16" s="181">
        <v>29</v>
      </c>
      <c r="B16" s="182" t="s">
        <v>829</v>
      </c>
      <c r="C16" s="183">
        <f t="shared" si="0"/>
        <v>29</v>
      </c>
    </row>
    <row r="17" spans="1:3">
      <c r="A17" s="181">
        <v>30</v>
      </c>
      <c r="B17" s="182" t="s">
        <v>830</v>
      </c>
      <c r="C17" s="183">
        <f t="shared" si="0"/>
        <v>30</v>
      </c>
    </row>
    <row r="18" spans="1:3">
      <c r="A18" s="181">
        <v>31</v>
      </c>
      <c r="B18" s="182" t="s">
        <v>831</v>
      </c>
      <c r="C18" s="183">
        <f t="shared" si="0"/>
        <v>31</v>
      </c>
    </row>
    <row r="19" spans="1:3">
      <c r="A19" s="181">
        <v>32</v>
      </c>
      <c r="B19" s="182" t="s">
        <v>832</v>
      </c>
      <c r="C19" s="183">
        <f t="shared" si="0"/>
        <v>32</v>
      </c>
    </row>
    <row r="20" spans="1:3">
      <c r="A20" s="181">
        <v>33</v>
      </c>
      <c r="B20" s="182" t="s">
        <v>833</v>
      </c>
      <c r="C20" s="183">
        <f t="shared" si="0"/>
        <v>33</v>
      </c>
    </row>
    <row r="21" spans="1:3">
      <c r="A21" s="181">
        <v>34</v>
      </c>
      <c r="B21" s="182" t="s">
        <v>834</v>
      </c>
      <c r="C21" s="183">
        <f t="shared" si="0"/>
        <v>34</v>
      </c>
    </row>
    <row r="22" spans="1:3">
      <c r="A22" s="181">
        <v>35</v>
      </c>
      <c r="B22" s="182" t="s">
        <v>835</v>
      </c>
      <c r="C22" s="183">
        <f t="shared" si="0"/>
        <v>35</v>
      </c>
    </row>
    <row r="23" spans="1:3">
      <c r="A23" s="181">
        <v>36</v>
      </c>
      <c r="B23" s="182" t="s">
        <v>836</v>
      </c>
      <c r="C23" s="183">
        <f t="shared" si="0"/>
        <v>36</v>
      </c>
    </row>
    <row r="24" spans="1:3">
      <c r="A24" s="181">
        <v>37</v>
      </c>
      <c r="B24" s="182" t="s">
        <v>837</v>
      </c>
      <c r="C24" s="183">
        <f t="shared" si="0"/>
        <v>37</v>
      </c>
    </row>
    <row r="25" spans="1:3">
      <c r="A25" s="181">
        <v>38</v>
      </c>
      <c r="B25" s="182" t="s">
        <v>838</v>
      </c>
      <c r="C25" s="183">
        <f t="shared" si="0"/>
        <v>38</v>
      </c>
    </row>
    <row r="26" spans="1:3">
      <c r="A26" s="181">
        <v>39</v>
      </c>
      <c r="B26" s="182" t="s">
        <v>839</v>
      </c>
      <c r="C26" s="183">
        <f t="shared" si="0"/>
        <v>39</v>
      </c>
    </row>
    <row r="27" spans="1:3">
      <c r="A27" s="181">
        <v>40</v>
      </c>
      <c r="B27" s="182" t="s">
        <v>840</v>
      </c>
      <c r="C27" s="183">
        <f t="shared" si="0"/>
        <v>40</v>
      </c>
    </row>
    <row r="28" spans="1:3">
      <c r="A28" s="181">
        <v>41</v>
      </c>
      <c r="B28" s="182" t="s">
        <v>841</v>
      </c>
      <c r="C28" s="183">
        <f t="shared" si="0"/>
        <v>41</v>
      </c>
    </row>
    <row r="29" spans="1:3">
      <c r="A29" s="181">
        <v>42</v>
      </c>
      <c r="B29" s="182" t="s">
        <v>842</v>
      </c>
      <c r="C29" s="183">
        <f t="shared" si="0"/>
        <v>42</v>
      </c>
    </row>
    <row r="30" spans="1:3">
      <c r="A30" s="181">
        <v>43</v>
      </c>
      <c r="B30" s="182" t="s">
        <v>843</v>
      </c>
      <c r="C30" s="183">
        <f t="shared" si="0"/>
        <v>43</v>
      </c>
    </row>
    <row r="31" spans="1:3">
      <c r="A31" s="181">
        <v>44</v>
      </c>
      <c r="B31" s="182" t="s">
        <v>844</v>
      </c>
      <c r="C31" s="183">
        <f t="shared" si="0"/>
        <v>44</v>
      </c>
    </row>
    <row r="32" spans="1:3">
      <c r="A32" s="181">
        <v>45</v>
      </c>
      <c r="B32" s="182" t="s">
        <v>845</v>
      </c>
      <c r="C32" s="183">
        <f t="shared" si="0"/>
        <v>45</v>
      </c>
    </row>
    <row r="33" spans="1:3">
      <c r="A33" s="181">
        <v>46</v>
      </c>
      <c r="B33" s="182" t="s">
        <v>846</v>
      </c>
      <c r="C33" s="183">
        <f t="shared" si="0"/>
        <v>46</v>
      </c>
    </row>
    <row r="34" spans="1:3">
      <c r="A34" s="181">
        <v>48</v>
      </c>
      <c r="B34" s="182" t="s">
        <v>847</v>
      </c>
      <c r="C34" s="183">
        <f t="shared" si="0"/>
        <v>48</v>
      </c>
    </row>
    <row r="35" spans="1:3">
      <c r="A35" s="181">
        <v>50</v>
      </c>
      <c r="B35" s="182" t="s">
        <v>848</v>
      </c>
      <c r="C35" s="183">
        <f t="shared" si="0"/>
        <v>50</v>
      </c>
    </row>
    <row r="36" spans="1:3">
      <c r="A36" s="181">
        <v>51</v>
      </c>
      <c r="B36" s="182" t="s">
        <v>849</v>
      </c>
      <c r="C36" s="183">
        <f t="shared" si="0"/>
        <v>51</v>
      </c>
    </row>
    <row r="37" spans="1:3">
      <c r="A37" s="181">
        <v>52</v>
      </c>
      <c r="B37" s="182" t="s">
        <v>850</v>
      </c>
      <c r="C37" s="183">
        <f t="shared" si="0"/>
        <v>52</v>
      </c>
    </row>
    <row r="38" spans="1:3">
      <c r="A38" s="181">
        <v>53</v>
      </c>
      <c r="B38" s="182" t="s">
        <v>851</v>
      </c>
      <c r="C38" s="183">
        <f t="shared" si="0"/>
        <v>53</v>
      </c>
    </row>
    <row r="39" spans="1:3">
      <c r="A39" s="181">
        <v>54</v>
      </c>
      <c r="B39" s="182" t="s">
        <v>852</v>
      </c>
      <c r="C39" s="183">
        <f t="shared" si="0"/>
        <v>54</v>
      </c>
    </row>
    <row r="40" spans="1:3">
      <c r="A40" s="181">
        <v>55</v>
      </c>
      <c r="B40" s="182" t="s">
        <v>853</v>
      </c>
      <c r="C40" s="183">
        <f t="shared" si="0"/>
        <v>55</v>
      </c>
    </row>
    <row r="41" spans="1:3">
      <c r="A41" s="181">
        <v>57</v>
      </c>
      <c r="B41" s="182" t="s">
        <v>854</v>
      </c>
      <c r="C41" s="183">
        <f t="shared" si="0"/>
        <v>57</v>
      </c>
    </row>
    <row r="42" spans="1:3">
      <c r="A42" s="181">
        <v>58</v>
      </c>
      <c r="B42" s="182" t="s">
        <v>855</v>
      </c>
      <c r="C42" s="183">
        <f t="shared" si="0"/>
        <v>58</v>
      </c>
    </row>
    <row r="43" spans="1:3">
      <c r="A43" s="181">
        <v>59</v>
      </c>
      <c r="B43" s="182" t="s">
        <v>856</v>
      </c>
      <c r="C43" s="183">
        <f t="shared" si="0"/>
        <v>59</v>
      </c>
    </row>
    <row r="44" spans="1:3">
      <c r="A44" s="181">
        <v>59</v>
      </c>
      <c r="B44" s="182" t="s">
        <v>856</v>
      </c>
      <c r="C44" s="183">
        <f t="shared" si="0"/>
        <v>59</v>
      </c>
    </row>
    <row r="45" spans="1:3">
      <c r="A45" s="181">
        <v>60</v>
      </c>
      <c r="B45" s="182" t="s">
        <v>857</v>
      </c>
      <c r="C45" s="183">
        <f t="shared" si="0"/>
        <v>60</v>
      </c>
    </row>
    <row r="46" spans="1:3">
      <c r="A46" s="181">
        <v>61</v>
      </c>
      <c r="B46" s="182" t="s">
        <v>858</v>
      </c>
      <c r="C46" s="183">
        <f t="shared" si="0"/>
        <v>61</v>
      </c>
    </row>
    <row r="47" spans="1:3">
      <c r="A47" s="181">
        <v>62</v>
      </c>
      <c r="B47" s="182" t="s">
        <v>859</v>
      </c>
      <c r="C47" s="183">
        <f t="shared" si="0"/>
        <v>62</v>
      </c>
    </row>
    <row r="48" spans="1:3">
      <c r="A48" s="181">
        <v>63</v>
      </c>
      <c r="B48" s="182" t="s">
        <v>860</v>
      </c>
      <c r="C48" s="183">
        <f t="shared" si="0"/>
        <v>63</v>
      </c>
    </row>
    <row r="49" spans="1:3">
      <c r="A49" s="181">
        <v>65</v>
      </c>
      <c r="B49" s="182" t="s">
        <v>861</v>
      </c>
      <c r="C49" s="183">
        <f t="shared" si="0"/>
        <v>65</v>
      </c>
    </row>
    <row r="50" spans="1:3">
      <c r="A50" s="181">
        <v>66</v>
      </c>
      <c r="B50" s="182" t="s">
        <v>862</v>
      </c>
      <c r="C50" s="183">
        <f t="shared" si="0"/>
        <v>66</v>
      </c>
    </row>
    <row r="51" spans="1:3">
      <c r="A51" s="181">
        <v>67</v>
      </c>
      <c r="B51" s="182" t="s">
        <v>863</v>
      </c>
      <c r="C51" s="183">
        <f t="shared" si="0"/>
        <v>67</v>
      </c>
    </row>
    <row r="52" spans="1:3">
      <c r="A52" s="181">
        <v>68</v>
      </c>
      <c r="B52" s="182" t="s">
        <v>864</v>
      </c>
      <c r="C52" s="183">
        <f t="shared" si="0"/>
        <v>68</v>
      </c>
    </row>
    <row r="53" spans="1:3">
      <c r="A53" s="181">
        <v>69</v>
      </c>
      <c r="B53" s="182" t="s">
        <v>865</v>
      </c>
      <c r="C53" s="183">
        <f t="shared" si="0"/>
        <v>69</v>
      </c>
    </row>
    <row r="54" spans="1:3">
      <c r="A54" s="181">
        <v>72</v>
      </c>
      <c r="B54" s="182" t="s">
        <v>866</v>
      </c>
      <c r="C54" s="183">
        <f t="shared" si="0"/>
        <v>72</v>
      </c>
    </row>
    <row r="55" spans="1:3">
      <c r="A55" s="181">
        <v>74</v>
      </c>
      <c r="B55" s="182" t="s">
        <v>867</v>
      </c>
      <c r="C55" s="183">
        <f t="shared" si="0"/>
        <v>74</v>
      </c>
    </row>
    <row r="56" spans="1:3">
      <c r="A56" s="181">
        <v>75</v>
      </c>
      <c r="B56" s="182" t="s">
        <v>868</v>
      </c>
      <c r="C56" s="183">
        <f t="shared" si="0"/>
        <v>75</v>
      </c>
    </row>
    <row r="57" spans="1:3">
      <c r="A57" s="181">
        <v>76</v>
      </c>
      <c r="B57" s="182" t="s">
        <v>869</v>
      </c>
      <c r="C57" s="183">
        <f t="shared" si="0"/>
        <v>76</v>
      </c>
    </row>
    <row r="58" spans="1:3">
      <c r="A58" s="181">
        <v>77</v>
      </c>
      <c r="B58" s="182" t="s">
        <v>870</v>
      </c>
      <c r="C58" s="183">
        <f t="shared" si="0"/>
        <v>77</v>
      </c>
    </row>
    <row r="59" spans="1:3">
      <c r="A59" s="181">
        <v>78</v>
      </c>
      <c r="B59" s="182" t="s">
        <v>871</v>
      </c>
      <c r="C59" s="183">
        <f t="shared" si="0"/>
        <v>78</v>
      </c>
    </row>
    <row r="60" spans="1:3">
      <c r="A60" s="181">
        <v>79</v>
      </c>
      <c r="B60" s="182" t="s">
        <v>872</v>
      </c>
      <c r="C60" s="183">
        <f t="shared" si="0"/>
        <v>79</v>
      </c>
    </row>
    <row r="61" spans="1:3">
      <c r="A61" s="181">
        <v>80</v>
      </c>
      <c r="B61" s="182" t="s">
        <v>873</v>
      </c>
      <c r="C61" s="183">
        <f t="shared" si="0"/>
        <v>80</v>
      </c>
    </row>
    <row r="62" spans="1:3">
      <c r="A62" s="181">
        <v>81</v>
      </c>
      <c r="B62" s="182" t="s">
        <v>874</v>
      </c>
      <c r="C62" s="183">
        <f t="shared" si="0"/>
        <v>81</v>
      </c>
    </row>
    <row r="63" spans="1:3">
      <c r="A63" s="181">
        <v>82</v>
      </c>
      <c r="B63" s="182" t="s">
        <v>875</v>
      </c>
      <c r="C63" s="183">
        <f t="shared" si="0"/>
        <v>82</v>
      </c>
    </row>
    <row r="64" spans="1:3">
      <c r="A64" s="181">
        <v>83</v>
      </c>
      <c r="B64" s="182" t="s">
        <v>876</v>
      </c>
      <c r="C64" s="183">
        <f t="shared" si="0"/>
        <v>83</v>
      </c>
    </row>
    <row r="65" spans="1:3">
      <c r="A65" s="181">
        <v>84</v>
      </c>
      <c r="B65" s="182" t="s">
        <v>877</v>
      </c>
      <c r="C65" s="183">
        <f t="shared" si="0"/>
        <v>84</v>
      </c>
    </row>
    <row r="66" spans="1:3">
      <c r="A66" s="181">
        <v>85</v>
      </c>
      <c r="B66" s="182" t="s">
        <v>878</v>
      </c>
      <c r="C66" s="183">
        <f t="shared" ref="C66:C129" si="1">VALUE(A66)</f>
        <v>85</v>
      </c>
    </row>
    <row r="67" spans="1:3">
      <c r="A67" s="181">
        <v>86</v>
      </c>
      <c r="B67" s="182" t="s">
        <v>879</v>
      </c>
      <c r="C67" s="183">
        <f t="shared" si="1"/>
        <v>86</v>
      </c>
    </row>
    <row r="68" spans="1:3">
      <c r="A68" s="181">
        <v>87</v>
      </c>
      <c r="B68" s="182" t="s">
        <v>880</v>
      </c>
      <c r="C68" s="183">
        <f t="shared" si="1"/>
        <v>87</v>
      </c>
    </row>
    <row r="69" spans="1:3">
      <c r="A69" s="181">
        <v>88</v>
      </c>
      <c r="B69" s="182" t="s">
        <v>881</v>
      </c>
      <c r="C69" s="183">
        <f t="shared" si="1"/>
        <v>88</v>
      </c>
    </row>
    <row r="70" spans="1:3">
      <c r="A70" s="181">
        <v>89</v>
      </c>
      <c r="B70" s="182" t="s">
        <v>882</v>
      </c>
      <c r="C70" s="183">
        <f t="shared" si="1"/>
        <v>89</v>
      </c>
    </row>
    <row r="71" spans="1:3">
      <c r="A71" s="181">
        <v>91</v>
      </c>
      <c r="B71" s="182" t="s">
        <v>883</v>
      </c>
      <c r="C71" s="183">
        <f t="shared" si="1"/>
        <v>91</v>
      </c>
    </row>
    <row r="72" spans="1:3">
      <c r="A72" s="181">
        <v>92</v>
      </c>
      <c r="B72" s="182" t="s">
        <v>884</v>
      </c>
      <c r="C72" s="183">
        <f t="shared" si="1"/>
        <v>92</v>
      </c>
    </row>
    <row r="73" spans="1:3">
      <c r="A73" s="181">
        <v>93</v>
      </c>
      <c r="B73" s="182" t="s">
        <v>885</v>
      </c>
      <c r="C73" s="183">
        <f t="shared" si="1"/>
        <v>93</v>
      </c>
    </row>
    <row r="74" spans="1:3">
      <c r="A74" s="181">
        <v>94</v>
      </c>
      <c r="B74" s="182" t="s">
        <v>886</v>
      </c>
      <c r="C74" s="183">
        <f t="shared" si="1"/>
        <v>94</v>
      </c>
    </row>
    <row r="75" spans="1:3">
      <c r="A75" s="181">
        <v>95</v>
      </c>
      <c r="B75" s="182" t="s">
        <v>887</v>
      </c>
      <c r="C75" s="183">
        <f t="shared" si="1"/>
        <v>95</v>
      </c>
    </row>
    <row r="76" spans="1:3">
      <c r="A76" s="181">
        <v>96</v>
      </c>
      <c r="B76" s="182" t="s">
        <v>888</v>
      </c>
      <c r="C76" s="183">
        <f t="shared" si="1"/>
        <v>96</v>
      </c>
    </row>
    <row r="77" spans="1:3">
      <c r="A77" s="181">
        <v>97</v>
      </c>
      <c r="B77" s="182" t="s">
        <v>889</v>
      </c>
      <c r="C77" s="183">
        <f t="shared" si="1"/>
        <v>97</v>
      </c>
    </row>
    <row r="78" spans="1:3">
      <c r="A78" s="181">
        <v>98</v>
      </c>
      <c r="B78" s="182" t="s">
        <v>890</v>
      </c>
      <c r="C78" s="183">
        <f t="shared" si="1"/>
        <v>98</v>
      </c>
    </row>
    <row r="79" spans="1:3">
      <c r="A79" s="181">
        <v>99</v>
      </c>
      <c r="B79" s="182" t="s">
        <v>891</v>
      </c>
      <c r="C79" s="183">
        <f t="shared" si="1"/>
        <v>99</v>
      </c>
    </row>
    <row r="80" spans="1:3">
      <c r="A80" s="181">
        <v>100</v>
      </c>
      <c r="B80" s="182" t="s">
        <v>892</v>
      </c>
      <c r="C80" s="183">
        <f t="shared" si="1"/>
        <v>100</v>
      </c>
    </row>
    <row r="81" spans="1:3">
      <c r="A81" s="181">
        <v>101</v>
      </c>
      <c r="B81" s="182" t="s">
        <v>893</v>
      </c>
      <c r="C81" s="183">
        <f t="shared" si="1"/>
        <v>101</v>
      </c>
    </row>
    <row r="82" spans="1:3">
      <c r="A82" s="181">
        <v>102</v>
      </c>
      <c r="B82" s="182" t="s">
        <v>894</v>
      </c>
      <c r="C82" s="183">
        <f t="shared" si="1"/>
        <v>102</v>
      </c>
    </row>
    <row r="83" spans="1:3">
      <c r="A83" s="181">
        <v>103</v>
      </c>
      <c r="B83" s="182" t="s">
        <v>895</v>
      </c>
      <c r="C83" s="183">
        <f t="shared" si="1"/>
        <v>103</v>
      </c>
    </row>
    <row r="84" spans="1:3">
      <c r="A84" s="181">
        <v>104</v>
      </c>
      <c r="B84" s="182" t="s">
        <v>896</v>
      </c>
      <c r="C84" s="183">
        <f t="shared" si="1"/>
        <v>104</v>
      </c>
    </row>
    <row r="85" spans="1:3">
      <c r="A85" s="181">
        <v>105</v>
      </c>
      <c r="B85" s="182" t="s">
        <v>897</v>
      </c>
      <c r="C85" s="183">
        <f t="shared" si="1"/>
        <v>105</v>
      </c>
    </row>
    <row r="86" spans="1:3">
      <c r="A86" s="181">
        <v>107</v>
      </c>
      <c r="B86" s="182" t="s">
        <v>898</v>
      </c>
      <c r="C86" s="183">
        <f t="shared" si="1"/>
        <v>107</v>
      </c>
    </row>
    <row r="87" spans="1:3">
      <c r="A87" s="181">
        <v>108</v>
      </c>
      <c r="B87" s="182" t="s">
        <v>899</v>
      </c>
      <c r="C87" s="183">
        <f t="shared" si="1"/>
        <v>108</v>
      </c>
    </row>
    <row r="88" spans="1:3">
      <c r="A88" s="181">
        <v>109</v>
      </c>
      <c r="B88" s="182" t="s">
        <v>900</v>
      </c>
      <c r="C88" s="183">
        <f t="shared" si="1"/>
        <v>109</v>
      </c>
    </row>
    <row r="89" spans="1:3">
      <c r="A89" s="181">
        <v>110</v>
      </c>
      <c r="B89" s="182" t="s">
        <v>901</v>
      </c>
      <c r="C89" s="183">
        <f t="shared" si="1"/>
        <v>110</v>
      </c>
    </row>
    <row r="90" spans="1:3">
      <c r="A90" s="181">
        <v>111</v>
      </c>
      <c r="B90" s="182" t="s">
        <v>902</v>
      </c>
      <c r="C90" s="183">
        <f t="shared" si="1"/>
        <v>111</v>
      </c>
    </row>
    <row r="91" spans="1:3">
      <c r="A91" s="181">
        <v>112</v>
      </c>
      <c r="B91" s="182" t="s">
        <v>903</v>
      </c>
      <c r="C91" s="183">
        <f t="shared" si="1"/>
        <v>112</v>
      </c>
    </row>
    <row r="92" spans="1:3">
      <c r="A92" s="181">
        <v>113</v>
      </c>
      <c r="B92" s="182" t="s">
        <v>904</v>
      </c>
      <c r="C92" s="183">
        <f t="shared" si="1"/>
        <v>113</v>
      </c>
    </row>
    <row r="93" spans="1:3">
      <c r="A93" s="181">
        <v>114</v>
      </c>
      <c r="B93" s="182" t="s">
        <v>905</v>
      </c>
      <c r="C93" s="183">
        <f t="shared" si="1"/>
        <v>114</v>
      </c>
    </row>
    <row r="94" spans="1:3">
      <c r="A94" s="181">
        <v>115</v>
      </c>
      <c r="B94" s="182" t="s">
        <v>906</v>
      </c>
      <c r="C94" s="183">
        <f t="shared" si="1"/>
        <v>115</v>
      </c>
    </row>
    <row r="95" spans="1:3">
      <c r="A95" s="181">
        <v>116</v>
      </c>
      <c r="B95" s="182" t="s">
        <v>907</v>
      </c>
      <c r="C95" s="183">
        <f t="shared" si="1"/>
        <v>116</v>
      </c>
    </row>
    <row r="96" spans="1:3">
      <c r="A96" s="181">
        <v>117</v>
      </c>
      <c r="B96" s="182" t="s">
        <v>908</v>
      </c>
      <c r="C96" s="183">
        <f t="shared" si="1"/>
        <v>117</v>
      </c>
    </row>
    <row r="97" spans="1:3">
      <c r="A97" s="181">
        <v>118</v>
      </c>
      <c r="B97" s="182" t="s">
        <v>909</v>
      </c>
      <c r="C97" s="183">
        <f t="shared" si="1"/>
        <v>118</v>
      </c>
    </row>
    <row r="98" spans="1:3">
      <c r="A98" s="181">
        <v>119</v>
      </c>
      <c r="B98" s="182" t="s">
        <v>910</v>
      </c>
      <c r="C98" s="183">
        <f t="shared" si="1"/>
        <v>119</v>
      </c>
    </row>
    <row r="99" spans="1:3">
      <c r="A99" s="181">
        <v>121</v>
      </c>
      <c r="B99" s="182" t="s">
        <v>911</v>
      </c>
      <c r="C99" s="183">
        <f t="shared" si="1"/>
        <v>121</v>
      </c>
    </row>
    <row r="100" spans="1:3">
      <c r="A100" s="181">
        <v>201</v>
      </c>
      <c r="B100" s="182" t="s">
        <v>912</v>
      </c>
      <c r="C100" s="183">
        <f t="shared" si="1"/>
        <v>201</v>
      </c>
    </row>
    <row r="101" spans="1:3">
      <c r="A101" s="181">
        <v>202</v>
      </c>
      <c r="B101" s="182" t="s">
        <v>913</v>
      </c>
      <c r="C101" s="183">
        <f t="shared" si="1"/>
        <v>202</v>
      </c>
    </row>
    <row r="102" spans="1:3">
      <c r="A102" s="181">
        <v>203</v>
      </c>
      <c r="B102" s="182" t="s">
        <v>914</v>
      </c>
      <c r="C102" s="183">
        <f t="shared" si="1"/>
        <v>203</v>
      </c>
    </row>
    <row r="103" spans="1:3">
      <c r="A103" s="181">
        <v>204</v>
      </c>
      <c r="B103" s="182" t="s">
        <v>915</v>
      </c>
      <c r="C103" s="183">
        <f t="shared" si="1"/>
        <v>204</v>
      </c>
    </row>
    <row r="104" spans="1:3">
      <c r="A104" s="181">
        <v>205</v>
      </c>
      <c r="B104" s="182" t="s">
        <v>916</v>
      </c>
      <c r="C104" s="183">
        <f t="shared" si="1"/>
        <v>205</v>
      </c>
    </row>
    <row r="105" spans="1:3">
      <c r="A105" s="181">
        <v>206</v>
      </c>
      <c r="B105" s="182" t="s">
        <v>917</v>
      </c>
      <c r="C105" s="183">
        <f t="shared" si="1"/>
        <v>206</v>
      </c>
    </row>
    <row r="106" spans="1:3">
      <c r="A106" s="181">
        <v>207</v>
      </c>
      <c r="B106" s="182" t="s">
        <v>918</v>
      </c>
      <c r="C106" s="183">
        <f t="shared" si="1"/>
        <v>207</v>
      </c>
    </row>
    <row r="107" spans="1:3">
      <c r="A107" s="181">
        <v>208</v>
      </c>
      <c r="B107" s="182" t="s">
        <v>919</v>
      </c>
      <c r="C107" s="183">
        <f t="shared" si="1"/>
        <v>208</v>
      </c>
    </row>
    <row r="108" spans="1:3">
      <c r="A108" s="181">
        <v>209</v>
      </c>
      <c r="B108" s="182" t="s">
        <v>920</v>
      </c>
      <c r="C108" s="183">
        <f t="shared" si="1"/>
        <v>209</v>
      </c>
    </row>
    <row r="109" spans="1:3">
      <c r="A109" s="181">
        <v>210</v>
      </c>
      <c r="B109" s="182" t="s">
        <v>921</v>
      </c>
      <c r="C109" s="183">
        <f t="shared" si="1"/>
        <v>210</v>
      </c>
    </row>
    <row r="110" spans="1:3">
      <c r="A110" s="181">
        <v>211</v>
      </c>
      <c r="B110" s="182" t="s">
        <v>922</v>
      </c>
      <c r="C110" s="183">
        <f t="shared" si="1"/>
        <v>211</v>
      </c>
    </row>
    <row r="111" spans="1:3">
      <c r="A111" s="181">
        <v>212</v>
      </c>
      <c r="B111" s="182" t="s">
        <v>923</v>
      </c>
      <c r="C111" s="183">
        <f t="shared" si="1"/>
        <v>212</v>
      </c>
    </row>
    <row r="112" spans="1:3">
      <c r="A112" s="181">
        <v>213</v>
      </c>
      <c r="B112" s="182" t="s">
        <v>924</v>
      </c>
      <c r="C112" s="183">
        <f t="shared" si="1"/>
        <v>213</v>
      </c>
    </row>
    <row r="113" spans="1:3">
      <c r="A113" s="181">
        <v>214</v>
      </c>
      <c r="B113" s="182" t="s">
        <v>925</v>
      </c>
      <c r="C113" s="183">
        <f t="shared" si="1"/>
        <v>214</v>
      </c>
    </row>
    <row r="114" spans="1:3">
      <c r="A114" s="181">
        <v>215</v>
      </c>
      <c r="B114" s="182" t="s">
        <v>926</v>
      </c>
      <c r="C114" s="183">
        <f t="shared" si="1"/>
        <v>215</v>
      </c>
    </row>
    <row r="115" spans="1:3">
      <c r="A115" s="181">
        <v>216</v>
      </c>
      <c r="B115" s="182" t="s">
        <v>927</v>
      </c>
      <c r="C115" s="183">
        <f t="shared" si="1"/>
        <v>216</v>
      </c>
    </row>
    <row r="116" spans="1:3">
      <c r="A116" s="181">
        <v>217</v>
      </c>
      <c r="B116" s="182" t="s">
        <v>928</v>
      </c>
      <c r="C116" s="183">
        <f t="shared" si="1"/>
        <v>217</v>
      </c>
    </row>
    <row r="117" spans="1:3">
      <c r="A117" s="181">
        <v>218</v>
      </c>
      <c r="B117" s="182" t="s">
        <v>929</v>
      </c>
      <c r="C117" s="183">
        <f t="shared" si="1"/>
        <v>218</v>
      </c>
    </row>
    <row r="118" spans="1:3">
      <c r="A118" s="181">
        <v>219</v>
      </c>
      <c r="B118" s="182" t="s">
        <v>930</v>
      </c>
      <c r="C118" s="183">
        <f t="shared" si="1"/>
        <v>219</v>
      </c>
    </row>
    <row r="119" spans="1:3">
      <c r="A119" s="181">
        <v>220</v>
      </c>
      <c r="B119" s="182" t="s">
        <v>931</v>
      </c>
      <c r="C119" s="183">
        <f t="shared" si="1"/>
        <v>220</v>
      </c>
    </row>
    <row r="120" spans="1:3">
      <c r="A120" s="181">
        <v>221</v>
      </c>
      <c r="B120" s="182" t="s">
        <v>932</v>
      </c>
      <c r="C120" s="183">
        <f t="shared" si="1"/>
        <v>221</v>
      </c>
    </row>
    <row r="121" spans="1:3">
      <c r="A121" s="181">
        <v>222</v>
      </c>
      <c r="B121" s="182" t="s">
        <v>933</v>
      </c>
      <c r="C121" s="183">
        <f t="shared" si="1"/>
        <v>222</v>
      </c>
    </row>
    <row r="122" spans="1:3">
      <c r="A122" s="181">
        <v>224</v>
      </c>
      <c r="B122" s="182" t="s">
        <v>934</v>
      </c>
      <c r="C122" s="183">
        <f t="shared" si="1"/>
        <v>224</v>
      </c>
    </row>
    <row r="123" spans="1:3">
      <c r="A123" s="181">
        <v>225</v>
      </c>
      <c r="B123" s="182" t="s">
        <v>935</v>
      </c>
      <c r="C123" s="183">
        <f t="shared" si="1"/>
        <v>225</v>
      </c>
    </row>
    <row r="124" spans="1:3" ht="15.75" thickBot="1">
      <c r="A124" s="184">
        <v>226</v>
      </c>
      <c r="B124" s="185" t="s">
        <v>936</v>
      </c>
      <c r="C124" s="183">
        <f t="shared" si="1"/>
        <v>226</v>
      </c>
    </row>
    <row r="125" spans="1:3">
      <c r="A125" s="181">
        <v>227</v>
      </c>
      <c r="B125" s="186" t="s">
        <v>937</v>
      </c>
      <c r="C125" s="183">
        <f t="shared" si="1"/>
        <v>227</v>
      </c>
    </row>
    <row r="126" spans="1:3">
      <c r="A126" s="181">
        <v>228</v>
      </c>
      <c r="B126" s="182" t="s">
        <v>938</v>
      </c>
      <c r="C126" s="183">
        <f t="shared" si="1"/>
        <v>228</v>
      </c>
    </row>
    <row r="127" spans="1:3">
      <c r="A127" s="187">
        <v>229</v>
      </c>
      <c r="B127" s="182" t="s">
        <v>939</v>
      </c>
      <c r="C127" s="183">
        <f t="shared" si="1"/>
        <v>229</v>
      </c>
    </row>
    <row r="128" spans="1:3">
      <c r="A128" s="187">
        <v>230</v>
      </c>
      <c r="B128" s="182" t="s">
        <v>940</v>
      </c>
      <c r="C128" s="183">
        <f t="shared" si="1"/>
        <v>230</v>
      </c>
    </row>
    <row r="129" spans="1:3">
      <c r="A129" s="181">
        <v>231</v>
      </c>
      <c r="B129" s="182" t="s">
        <v>941</v>
      </c>
      <c r="C129" s="183">
        <f t="shared" si="1"/>
        <v>231</v>
      </c>
    </row>
    <row r="130" spans="1:3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>
      <c r="A131" s="181">
        <v>233</v>
      </c>
      <c r="B131" s="182" t="s">
        <v>943</v>
      </c>
      <c r="C131" s="183">
        <f t="shared" si="2"/>
        <v>233</v>
      </c>
    </row>
    <row r="132" spans="1:3">
      <c r="A132" s="181">
        <v>234</v>
      </c>
      <c r="B132" s="182" t="s">
        <v>944</v>
      </c>
      <c r="C132" s="183">
        <f t="shared" si="2"/>
        <v>234</v>
      </c>
    </row>
    <row r="133" spans="1:3">
      <c r="A133" s="181">
        <v>235</v>
      </c>
      <c r="B133" s="182" t="s">
        <v>945</v>
      </c>
      <c r="C133" s="183">
        <f t="shared" si="2"/>
        <v>235</v>
      </c>
    </row>
    <row r="134" spans="1:3">
      <c r="A134" s="181">
        <v>236</v>
      </c>
      <c r="B134" s="182" t="s">
        <v>946</v>
      </c>
      <c r="C134" s="183">
        <f t="shared" si="2"/>
        <v>236</v>
      </c>
    </row>
    <row r="135" spans="1:3">
      <c r="A135" s="181">
        <v>237</v>
      </c>
      <c r="B135" s="182" t="s">
        <v>947</v>
      </c>
      <c r="C135" s="183">
        <f t="shared" si="2"/>
        <v>237</v>
      </c>
    </row>
    <row r="136" spans="1:3">
      <c r="A136" s="181">
        <v>238</v>
      </c>
      <c r="B136" s="182" t="s">
        <v>948</v>
      </c>
      <c r="C136" s="183">
        <f t="shared" si="2"/>
        <v>238</v>
      </c>
    </row>
    <row r="137" spans="1:3">
      <c r="A137" s="181">
        <v>239</v>
      </c>
      <c r="B137" s="182" t="s">
        <v>949</v>
      </c>
      <c r="C137" s="183">
        <f t="shared" si="2"/>
        <v>239</v>
      </c>
    </row>
    <row r="138" spans="1:3">
      <c r="A138" s="181">
        <v>240</v>
      </c>
      <c r="B138" s="182" t="s">
        <v>950</v>
      </c>
      <c r="C138" s="183">
        <f t="shared" si="2"/>
        <v>240</v>
      </c>
    </row>
    <row r="139" spans="1:3">
      <c r="A139" s="181">
        <v>241</v>
      </c>
      <c r="B139" s="182" t="s">
        <v>951</v>
      </c>
      <c r="C139" s="183">
        <f t="shared" si="2"/>
        <v>241</v>
      </c>
    </row>
    <row r="140" spans="1:3">
      <c r="A140" s="181">
        <v>242</v>
      </c>
      <c r="B140" s="182" t="s">
        <v>952</v>
      </c>
      <c r="C140" s="183">
        <f t="shared" si="2"/>
        <v>242</v>
      </c>
    </row>
    <row r="141" spans="1:3">
      <c r="A141" s="181">
        <v>243</v>
      </c>
      <c r="B141" s="182" t="s">
        <v>953</v>
      </c>
      <c r="C141" s="183">
        <f t="shared" si="2"/>
        <v>243</v>
      </c>
    </row>
    <row r="142" spans="1:3">
      <c r="A142" s="181">
        <v>244</v>
      </c>
      <c r="B142" s="182" t="s">
        <v>954</v>
      </c>
      <c r="C142" s="183">
        <f t="shared" si="2"/>
        <v>244</v>
      </c>
    </row>
    <row r="143" spans="1:3">
      <c r="A143" s="181">
        <v>250</v>
      </c>
      <c r="B143" s="182" t="s">
        <v>955</v>
      </c>
      <c r="C143" s="183">
        <f t="shared" si="2"/>
        <v>250</v>
      </c>
    </row>
    <row r="144" spans="1:3">
      <c r="A144" s="188">
        <v>310</v>
      </c>
      <c r="B144" s="182" t="s">
        <v>956</v>
      </c>
      <c r="C144" s="183">
        <f t="shared" si="2"/>
        <v>310</v>
      </c>
    </row>
    <row r="145" spans="1:3">
      <c r="A145" s="188">
        <v>311</v>
      </c>
      <c r="B145" s="182" t="s">
        <v>957</v>
      </c>
      <c r="C145" s="183">
        <f t="shared" si="2"/>
        <v>311</v>
      </c>
    </row>
    <row r="146" spans="1:3">
      <c r="A146" s="188">
        <v>324</v>
      </c>
      <c r="B146" s="182" t="s">
        <v>958</v>
      </c>
      <c r="C146" s="183">
        <f t="shared" si="2"/>
        <v>324</v>
      </c>
    </row>
    <row r="147" spans="1:3">
      <c r="A147" s="188">
        <v>326</v>
      </c>
      <c r="B147" s="182" t="s">
        <v>959</v>
      </c>
      <c r="C147" s="183">
        <f t="shared" si="2"/>
        <v>326</v>
      </c>
    </row>
    <row r="148" spans="1:3">
      <c r="A148" s="188">
        <v>330</v>
      </c>
      <c r="B148" s="182" t="s">
        <v>960</v>
      </c>
      <c r="C148" s="183">
        <f t="shared" si="2"/>
        <v>330</v>
      </c>
    </row>
    <row r="149" spans="1:3" ht="15.75" thickBot="1">
      <c r="A149" s="184">
        <v>500</v>
      </c>
      <c r="B149" s="185" t="s">
        <v>961</v>
      </c>
      <c r="C149" s="183">
        <f t="shared" si="2"/>
        <v>500</v>
      </c>
    </row>
    <row r="150" spans="1:3">
      <c r="A150" s="181">
        <v>223</v>
      </c>
      <c r="B150" s="182" t="s">
        <v>962</v>
      </c>
      <c r="C150" s="183">
        <f t="shared" si="2"/>
        <v>223</v>
      </c>
    </row>
    <row r="151" spans="1:3">
      <c r="A151" s="181">
        <v>521</v>
      </c>
      <c r="B151" s="182" t="s">
        <v>963</v>
      </c>
      <c r="C151" s="183">
        <f t="shared" si="2"/>
        <v>521</v>
      </c>
    </row>
    <row r="152" spans="1:3" ht="15.75" thickBot="1">
      <c r="A152" s="184">
        <v>581</v>
      </c>
      <c r="B152" s="185" t="s">
        <v>964</v>
      </c>
      <c r="C152" s="183">
        <f t="shared" si="2"/>
        <v>581</v>
      </c>
    </row>
    <row r="153" spans="1:3">
      <c r="A153" s="188"/>
      <c r="B153" s="182"/>
      <c r="C153" s="183"/>
    </row>
    <row r="154" spans="1:3">
      <c r="A154" s="180"/>
      <c r="B154" s="180"/>
      <c r="C154" s="180"/>
    </row>
    <row r="155" spans="1:3">
      <c r="A155" s="180"/>
      <c r="B155" s="180"/>
      <c r="C155" s="180"/>
    </row>
    <row r="156" spans="1:3">
      <c r="A156" s="180"/>
      <c r="B156" s="180"/>
      <c r="C156" s="180"/>
    </row>
    <row r="157" spans="1:3">
      <c r="A157" s="180"/>
      <c r="B157" s="180"/>
      <c r="C157" s="180"/>
    </row>
    <row r="158" spans="1:3">
      <c r="A158" s="180"/>
      <c r="B158" s="180"/>
      <c r="C158" s="180"/>
    </row>
    <row r="159" spans="1:3">
      <c r="A159" s="180"/>
      <c r="B159" s="180"/>
      <c r="C159" s="18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533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30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538</v>
      </c>
      <c r="B3" s="15"/>
      <c r="C3" s="15"/>
      <c r="D3" s="14"/>
      <c r="E3" s="14"/>
      <c r="F3" s="27"/>
    </row>
    <row r="4" spans="1:6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>
      <c r="A31" s="46"/>
      <c r="B31" s="43"/>
      <c r="C31" s="43"/>
      <c r="D31" s="48" t="s">
        <v>611</v>
      </c>
      <c r="E31" s="49" t="s">
        <v>62</v>
      </c>
      <c r="F31" s="29"/>
    </row>
    <row r="32" spans="1:6">
      <c r="A32" s="46"/>
      <c r="B32" s="43"/>
      <c r="C32" s="43"/>
      <c r="D32" s="48" t="s">
        <v>612</v>
      </c>
      <c r="E32" s="49" t="s">
        <v>63</v>
      </c>
      <c r="F32" s="29"/>
    </row>
    <row r="33" spans="1:6">
      <c r="A33" s="46"/>
      <c r="B33" s="43"/>
      <c r="C33" s="43"/>
      <c r="D33" s="48" t="s">
        <v>613</v>
      </c>
      <c r="E33" s="49" t="s">
        <v>64</v>
      </c>
      <c r="F33" s="29"/>
    </row>
    <row r="34" spans="1:6">
      <c r="A34" s="46"/>
      <c r="B34" s="43"/>
      <c r="C34" s="43"/>
      <c r="D34" s="48" t="s">
        <v>614</v>
      </c>
      <c r="E34" s="49" t="s">
        <v>65</v>
      </c>
      <c r="F34" s="29"/>
    </row>
    <row r="35" spans="1:6">
      <c r="A35" s="46"/>
      <c r="B35" s="43"/>
      <c r="C35" s="43"/>
      <c r="D35" s="48" t="s">
        <v>615</v>
      </c>
      <c r="E35" s="49" t="s">
        <v>66</v>
      </c>
      <c r="F35" s="29"/>
    </row>
    <row r="36" spans="1:6">
      <c r="A36" s="46"/>
      <c r="B36" s="43"/>
      <c r="C36" s="43"/>
      <c r="D36" s="48" t="s">
        <v>616</v>
      </c>
      <c r="E36" s="49" t="s">
        <v>67</v>
      </c>
      <c r="F36" s="29"/>
    </row>
    <row r="37" spans="1:6">
      <c r="A37" s="46"/>
      <c r="B37" s="43"/>
      <c r="C37" s="43"/>
      <c r="D37" s="48" t="s">
        <v>617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>
      <c r="D66" s="42" t="s">
        <v>583</v>
      </c>
      <c r="E66" s="39" t="s">
        <v>606</v>
      </c>
      <c r="G66" t="s">
        <v>605</v>
      </c>
      <c r="H66" s="38">
        <v>40389</v>
      </c>
    </row>
    <row r="67" spans="1:8">
      <c r="D67" s="42" t="s">
        <v>585</v>
      </c>
      <c r="E67" s="39" t="s">
        <v>607</v>
      </c>
      <c r="G67" t="s">
        <v>605</v>
      </c>
      <c r="H67" s="38">
        <v>40389</v>
      </c>
    </row>
    <row r="68" spans="1:8">
      <c r="D68" s="42" t="s">
        <v>603</v>
      </c>
      <c r="E68" s="39" t="s">
        <v>608</v>
      </c>
      <c r="G68" t="s">
        <v>605</v>
      </c>
      <c r="H68" s="38">
        <v>40389</v>
      </c>
    </row>
    <row r="69" spans="1:8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>
      <c r="D70" s="40" t="s">
        <v>589</v>
      </c>
      <c r="E70" s="39" t="s">
        <v>364</v>
      </c>
      <c r="G70" t="s">
        <v>605</v>
      </c>
      <c r="H70" s="38">
        <v>40389</v>
      </c>
    </row>
    <row r="71" spans="1:8">
      <c r="D71" s="40" t="s">
        <v>591</v>
      </c>
      <c r="E71" s="39" t="s">
        <v>622</v>
      </c>
      <c r="G71" t="s">
        <v>605</v>
      </c>
      <c r="H71" s="38">
        <v>40389</v>
      </c>
    </row>
    <row r="72" spans="1:8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>
      <c r="D73" s="41" t="s">
        <v>611</v>
      </c>
      <c r="E73" s="39" t="s">
        <v>630</v>
      </c>
      <c r="G73" t="s">
        <v>605</v>
      </c>
      <c r="H73" s="38">
        <v>40389</v>
      </c>
    </row>
    <row r="74" spans="1:8">
      <c r="D74" s="41" t="s">
        <v>612</v>
      </c>
      <c r="E74" s="39" t="s">
        <v>624</v>
      </c>
      <c r="G74" t="s">
        <v>605</v>
      </c>
      <c r="H74" s="38">
        <v>40389</v>
      </c>
    </row>
    <row r="75" spans="1:8">
      <c r="D75" s="41" t="s">
        <v>613</v>
      </c>
      <c r="E75" s="39" t="s">
        <v>625</v>
      </c>
      <c r="G75" t="s">
        <v>605</v>
      </c>
      <c r="H75" s="38">
        <v>40389</v>
      </c>
    </row>
    <row r="76" spans="1:8">
      <c r="D76" s="41" t="s">
        <v>614</v>
      </c>
      <c r="E76" s="44" t="s">
        <v>636</v>
      </c>
      <c r="G76" t="s">
        <v>605</v>
      </c>
      <c r="H76" s="38">
        <v>40389</v>
      </c>
    </row>
    <row r="77" spans="1:8">
      <c r="D77" s="41" t="s">
        <v>615</v>
      </c>
      <c r="E77" s="39" t="s">
        <v>626</v>
      </c>
      <c r="G77" t="s">
        <v>605</v>
      </c>
      <c r="H77" s="38">
        <v>40389</v>
      </c>
    </row>
    <row r="78" spans="1:8">
      <c r="D78" s="41" t="s">
        <v>616</v>
      </c>
      <c r="E78" s="39" t="s">
        <v>627</v>
      </c>
      <c r="G78" t="s">
        <v>605</v>
      </c>
      <c r="H78" s="38">
        <v>40389</v>
      </c>
    </row>
    <row r="79" spans="1:8">
      <c r="D79" s="41" t="s">
        <v>617</v>
      </c>
      <c r="E79" s="39" t="s">
        <v>631</v>
      </c>
      <c r="G79" t="s">
        <v>605</v>
      </c>
      <c r="H79" s="38">
        <v>40389</v>
      </c>
    </row>
    <row r="80" spans="1:8">
      <c r="D80" s="41" t="s">
        <v>618</v>
      </c>
      <c r="E80" s="39" t="s">
        <v>628</v>
      </c>
      <c r="G80" t="s">
        <v>605</v>
      </c>
      <c r="H80" s="38">
        <v>40389</v>
      </c>
    </row>
    <row r="81" spans="2:5">
      <c r="D81" s="41" t="s">
        <v>619</v>
      </c>
      <c r="E81" s="39" t="s">
        <v>629</v>
      </c>
    </row>
    <row r="82" spans="2:5">
      <c r="D82" s="41" t="s">
        <v>637</v>
      </c>
      <c r="E82" s="39" t="s">
        <v>639</v>
      </c>
    </row>
    <row r="83" spans="2:5">
      <c r="D83" s="41" t="s">
        <v>638</v>
      </c>
      <c r="E83" s="39" t="s">
        <v>640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7" t="s">
        <v>271</v>
      </c>
      <c r="B1" s="117" t="s">
        <v>272</v>
      </c>
    </row>
    <row r="2" spans="1:2" ht="15">
      <c r="A2" s="118" t="s">
        <v>293</v>
      </c>
      <c r="B2" s="118" t="s">
        <v>294</v>
      </c>
    </row>
    <row r="3" spans="1:2" ht="15">
      <c r="A3" s="118" t="s">
        <v>295</v>
      </c>
      <c r="B3" s="118" t="s">
        <v>296</v>
      </c>
    </row>
    <row r="4" spans="1:2" ht="30">
      <c r="A4" s="118" t="s">
        <v>297</v>
      </c>
      <c r="B4" s="118" t="s">
        <v>298</v>
      </c>
    </row>
    <row r="5" spans="1:2" ht="15">
      <c r="A5" s="118" t="s">
        <v>299</v>
      </c>
      <c r="B5" s="118" t="s">
        <v>300</v>
      </c>
    </row>
    <row r="6" spans="1:2" ht="30">
      <c r="A6" s="118" t="s">
        <v>301</v>
      </c>
      <c r="B6" s="118" t="s">
        <v>302</v>
      </c>
    </row>
    <row r="7" spans="1:2" ht="15">
      <c r="A7" s="118" t="s">
        <v>303</v>
      </c>
      <c r="B7" s="118" t="s">
        <v>304</v>
      </c>
    </row>
    <row r="8" spans="1:2" ht="15">
      <c r="A8" s="118" t="s">
        <v>305</v>
      </c>
      <c r="B8" s="118" t="s">
        <v>306</v>
      </c>
    </row>
    <row r="9" spans="1:2" ht="15">
      <c r="A9" s="118" t="s">
        <v>307</v>
      </c>
      <c r="B9" s="118" t="s">
        <v>308</v>
      </c>
    </row>
    <row r="10" spans="1:2" ht="15">
      <c r="A10" s="118" t="s">
        <v>309</v>
      </c>
      <c r="B10" s="118" t="s">
        <v>310</v>
      </c>
    </row>
    <row r="11" spans="1:2" ht="15">
      <c r="A11" s="118" t="s">
        <v>311</v>
      </c>
      <c r="B11" s="118" t="s">
        <v>312</v>
      </c>
    </row>
    <row r="12" spans="1:2" ht="15">
      <c r="A12" s="118" t="s">
        <v>313</v>
      </c>
      <c r="B12" s="118" t="s">
        <v>679</v>
      </c>
    </row>
    <row r="13" spans="1:2" ht="15">
      <c r="A13" s="118" t="s">
        <v>314</v>
      </c>
      <c r="B13" s="118" t="s">
        <v>680</v>
      </c>
    </row>
    <row r="14" spans="1:2" ht="15">
      <c r="A14" s="118" t="s">
        <v>315</v>
      </c>
      <c r="B14" s="118" t="s">
        <v>316</v>
      </c>
    </row>
    <row r="15" spans="1:2" ht="15">
      <c r="A15" s="118" t="s">
        <v>317</v>
      </c>
      <c r="B15" s="118" t="s">
        <v>318</v>
      </c>
    </row>
    <row r="16" spans="1:2" ht="15">
      <c r="A16" s="118" t="s">
        <v>319</v>
      </c>
      <c r="B16" s="118" t="s">
        <v>320</v>
      </c>
    </row>
    <row r="17" spans="1:2" ht="15">
      <c r="A17" s="118" t="s">
        <v>321</v>
      </c>
      <c r="B17" s="118" t="s">
        <v>322</v>
      </c>
    </row>
    <row r="18" spans="1:2" ht="15">
      <c r="A18" s="118" t="s">
        <v>323</v>
      </c>
      <c r="B18" s="118" t="s">
        <v>324</v>
      </c>
    </row>
    <row r="19" spans="1:2" ht="15">
      <c r="A19" s="118" t="s">
        <v>325</v>
      </c>
      <c r="B19" s="118" t="s">
        <v>326</v>
      </c>
    </row>
    <row r="20" spans="1:2" ht="15">
      <c r="A20" s="118" t="s">
        <v>327</v>
      </c>
      <c r="B20" s="118" t="s">
        <v>681</v>
      </c>
    </row>
    <row r="21" spans="1:2" ht="15">
      <c r="A21" s="118" t="s">
        <v>328</v>
      </c>
      <c r="B21" s="118" t="s">
        <v>329</v>
      </c>
    </row>
    <row r="22" spans="1:2" ht="15">
      <c r="A22" s="118" t="s">
        <v>330</v>
      </c>
      <c r="B22" s="118" t="s">
        <v>331</v>
      </c>
    </row>
    <row r="23" spans="1:2" ht="15">
      <c r="A23" s="118" t="s">
        <v>332</v>
      </c>
      <c r="B23" s="118" t="s">
        <v>333</v>
      </c>
    </row>
    <row r="24" spans="1:2" ht="15">
      <c r="A24" s="118" t="s">
        <v>334</v>
      </c>
      <c r="B24" s="118" t="s">
        <v>335</v>
      </c>
    </row>
    <row r="25" spans="1:2" ht="15">
      <c r="A25" s="118" t="s">
        <v>336</v>
      </c>
      <c r="B25" s="118" t="s">
        <v>337</v>
      </c>
    </row>
    <row r="26" spans="1:2" ht="15">
      <c r="A26" s="118" t="s">
        <v>338</v>
      </c>
      <c r="B26" s="118" t="s">
        <v>339</v>
      </c>
    </row>
    <row r="27" spans="1:2" ht="15">
      <c r="A27" s="118" t="s">
        <v>340</v>
      </c>
      <c r="B27" s="118" t="s">
        <v>682</v>
      </c>
    </row>
    <row r="28" spans="1:2" ht="15">
      <c r="A28" s="118" t="s">
        <v>341</v>
      </c>
      <c r="B28" s="118" t="s">
        <v>342</v>
      </c>
    </row>
    <row r="29" spans="1:2" ht="15">
      <c r="A29" s="118" t="s">
        <v>343</v>
      </c>
      <c r="B29" s="118" t="s">
        <v>344</v>
      </c>
    </row>
    <row r="30" spans="1:2" ht="15">
      <c r="A30" s="118" t="s">
        <v>345</v>
      </c>
      <c r="B30" s="118" t="s">
        <v>346</v>
      </c>
    </row>
    <row r="31" spans="1:2" ht="15">
      <c r="A31" s="118" t="s">
        <v>347</v>
      </c>
      <c r="B31" s="118" t="s">
        <v>348</v>
      </c>
    </row>
    <row r="32" spans="1:2" ht="15">
      <c r="A32" s="118" t="s">
        <v>349</v>
      </c>
      <c r="B32" s="118" t="s">
        <v>350</v>
      </c>
    </row>
    <row r="33" spans="1:2" ht="15">
      <c r="A33" s="118" t="s">
        <v>351</v>
      </c>
      <c r="B33" s="118" t="s">
        <v>352</v>
      </c>
    </row>
    <row r="34" spans="1:2" ht="15">
      <c r="A34" s="118" t="s">
        <v>353</v>
      </c>
      <c r="B34" s="118" t="s">
        <v>354</v>
      </c>
    </row>
    <row r="35" spans="1:2" ht="15">
      <c r="A35" s="118" t="s">
        <v>355</v>
      </c>
      <c r="B35" s="118" t="s">
        <v>356</v>
      </c>
    </row>
    <row r="36" spans="1:2" ht="15">
      <c r="A36" s="118" t="s">
        <v>357</v>
      </c>
      <c r="B36" s="118" t="s">
        <v>358</v>
      </c>
    </row>
    <row r="37" spans="1:2" ht="15">
      <c r="A37" s="118" t="s">
        <v>359</v>
      </c>
      <c r="B37" s="118" t="s">
        <v>360</v>
      </c>
    </row>
    <row r="38" spans="1:2" ht="15">
      <c r="A38" s="118" t="s">
        <v>361</v>
      </c>
      <c r="B38" s="118" t="s">
        <v>683</v>
      </c>
    </row>
    <row r="39" spans="1:2" ht="15">
      <c r="A39" s="118" t="s">
        <v>362</v>
      </c>
      <c r="B39" s="118" t="s">
        <v>363</v>
      </c>
    </row>
    <row r="40" spans="1:2" ht="15">
      <c r="A40" s="118" t="s">
        <v>365</v>
      </c>
      <c r="B40" s="118" t="s">
        <v>366</v>
      </c>
    </row>
    <row r="41" spans="1:2" ht="15">
      <c r="A41" s="118" t="s">
        <v>367</v>
      </c>
      <c r="B41" s="118" t="s">
        <v>368</v>
      </c>
    </row>
    <row r="42" spans="1:2" ht="15">
      <c r="A42" s="118" t="s">
        <v>369</v>
      </c>
      <c r="B42" s="118" t="s">
        <v>370</v>
      </c>
    </row>
    <row r="43" spans="1:2" ht="15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726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690</v>
      </c>
    </row>
    <row r="15" spans="1:4">
      <c r="A15" s="13">
        <v>10237</v>
      </c>
      <c r="B15" s="27" t="s">
        <v>691</v>
      </c>
    </row>
    <row r="16" spans="1:4">
      <c r="A16" s="13">
        <v>10238</v>
      </c>
      <c r="B16" s="27" t="s">
        <v>709</v>
      </c>
    </row>
    <row r="17" spans="1:2">
      <c r="A17" s="13">
        <v>10239</v>
      </c>
      <c r="B17" s="27" t="s">
        <v>710</v>
      </c>
    </row>
    <row r="18" spans="1:2">
      <c r="A18" s="13">
        <v>10240</v>
      </c>
      <c r="B18" s="27" t="s">
        <v>714</v>
      </c>
    </row>
    <row r="19" spans="1:2">
      <c r="A19" s="13">
        <v>10241</v>
      </c>
      <c r="B19" s="27" t="s">
        <v>727</v>
      </c>
    </row>
    <row r="20" spans="1:2">
      <c r="A20" s="13">
        <v>10242</v>
      </c>
      <c r="B20" s="27" t="s">
        <v>711</v>
      </c>
    </row>
    <row r="21" spans="1:2">
      <c r="A21" s="13">
        <v>10243</v>
      </c>
      <c r="B21" s="27" t="s">
        <v>715</v>
      </c>
    </row>
    <row r="22" spans="1:2">
      <c r="A22" s="13">
        <v>10310</v>
      </c>
      <c r="B22" s="27" t="s">
        <v>692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693</v>
      </c>
    </row>
    <row r="27" spans="1:2">
      <c r="A27" s="13">
        <v>10520</v>
      </c>
      <c r="B27" s="27" t="s">
        <v>687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694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688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695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696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697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698</v>
      </c>
    </row>
    <row r="63" spans="1:2">
      <c r="A63" s="13">
        <v>14801</v>
      </c>
      <c r="B63" s="27" t="s">
        <v>699</v>
      </c>
    </row>
    <row r="64" spans="1:2">
      <c r="A64" s="13">
        <v>14810</v>
      </c>
      <c r="B64" s="27" t="s">
        <v>700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701</v>
      </c>
    </row>
    <row r="69" spans="1:2">
      <c r="A69" s="13">
        <v>14830</v>
      </c>
      <c r="B69" s="27" t="s">
        <v>702</v>
      </c>
    </row>
    <row r="70" spans="1:2">
      <c r="A70" s="13">
        <v>14840</v>
      </c>
      <c r="B70" s="27" t="s">
        <v>703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704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705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643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706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689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644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712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707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716</v>
      </c>
    </row>
    <row r="174" spans="1:2">
      <c r="A174" s="13">
        <v>50052</v>
      </c>
      <c r="B174" s="27" t="s">
        <v>713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708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8" t="s">
        <v>455</v>
      </c>
      <c r="B181" s="129"/>
    </row>
    <row r="182" spans="1: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7"/>
    <col min="2" max="2" width="101" style="138" customWidth="1"/>
  </cols>
  <sheetData>
    <row r="1" spans="1:2">
      <c r="A1" s="130">
        <v>5111</v>
      </c>
      <c r="B1" s="131" t="s">
        <v>413</v>
      </c>
    </row>
    <row r="2" spans="1:2">
      <c r="A2" s="130">
        <v>5112</v>
      </c>
      <c r="B2" s="131" t="s">
        <v>414</v>
      </c>
    </row>
    <row r="3" spans="1:2">
      <c r="A3" s="130">
        <v>5113</v>
      </c>
      <c r="B3" s="131" t="s">
        <v>415</v>
      </c>
    </row>
    <row r="4" spans="1:2">
      <c r="A4" s="130">
        <v>5114</v>
      </c>
      <c r="B4" s="131" t="s">
        <v>416</v>
      </c>
    </row>
    <row r="5" spans="1:2">
      <c r="A5" s="130">
        <v>5121</v>
      </c>
      <c r="B5" s="131" t="s">
        <v>418</v>
      </c>
    </row>
    <row r="6" spans="1:2">
      <c r="A6" s="130">
        <v>5122</v>
      </c>
      <c r="B6" s="131" t="s">
        <v>419</v>
      </c>
    </row>
    <row r="7" spans="1:2">
      <c r="A7" s="130">
        <v>5123</v>
      </c>
      <c r="B7" s="131" t="s">
        <v>420</v>
      </c>
    </row>
    <row r="8" spans="1:2">
      <c r="A8" s="130">
        <v>5124</v>
      </c>
      <c r="B8" s="131" t="s">
        <v>421</v>
      </c>
    </row>
    <row r="9" spans="1:2">
      <c r="A9" s="130">
        <v>5125</v>
      </c>
      <c r="B9" s="131" t="s">
        <v>422</v>
      </c>
    </row>
    <row r="10" spans="1:2">
      <c r="A10" s="130">
        <v>5126</v>
      </c>
      <c r="B10" s="131" t="s">
        <v>423</v>
      </c>
    </row>
    <row r="11" spans="1:2">
      <c r="A11" s="130">
        <v>5127</v>
      </c>
      <c r="B11" s="131" t="s">
        <v>424</v>
      </c>
    </row>
    <row r="12" spans="1:2">
      <c r="A12" s="130">
        <v>5128</v>
      </c>
      <c r="B12" s="131" t="s">
        <v>425</v>
      </c>
    </row>
    <row r="13" spans="1:2">
      <c r="A13" s="130">
        <v>5129</v>
      </c>
      <c r="B13" s="131" t="s">
        <v>426</v>
      </c>
    </row>
    <row r="14" spans="1:2">
      <c r="A14" s="130">
        <v>5131</v>
      </c>
      <c r="B14" s="131" t="s">
        <v>427</v>
      </c>
    </row>
    <row r="15" spans="1:2">
      <c r="A15" s="132">
        <v>5141</v>
      </c>
      <c r="B15" s="131" t="s">
        <v>428</v>
      </c>
    </row>
    <row r="16" spans="1:2">
      <c r="A16" s="132">
        <v>5151</v>
      </c>
      <c r="B16" s="131" t="s">
        <v>429</v>
      </c>
    </row>
    <row r="17" spans="1:2">
      <c r="A17" s="130">
        <v>5211</v>
      </c>
      <c r="B17" s="131" t="s">
        <v>430</v>
      </c>
    </row>
    <row r="18" spans="1:2">
      <c r="A18" s="130">
        <v>5221</v>
      </c>
      <c r="B18" s="131" t="s">
        <v>432</v>
      </c>
    </row>
    <row r="19" spans="1:2">
      <c r="A19" s="130">
        <v>5222</v>
      </c>
      <c r="B19" s="131" t="s">
        <v>433</v>
      </c>
    </row>
    <row r="20" spans="1:2">
      <c r="A20" s="130">
        <v>5223</v>
      </c>
      <c r="B20" s="131" t="s">
        <v>434</v>
      </c>
    </row>
    <row r="21" spans="1:2">
      <c r="A21" s="130">
        <v>5231</v>
      </c>
      <c r="B21" s="131" t="s">
        <v>435</v>
      </c>
    </row>
    <row r="22" spans="1:2">
      <c r="A22" s="130">
        <v>5311</v>
      </c>
      <c r="B22" s="131" t="s">
        <v>436</v>
      </c>
    </row>
    <row r="23" spans="1:2">
      <c r="A23" s="130">
        <v>5411</v>
      </c>
      <c r="B23" s="131" t="s">
        <v>437</v>
      </c>
    </row>
    <row r="24" spans="1:2">
      <c r="A24" s="130">
        <v>5421</v>
      </c>
      <c r="B24" s="131" t="s">
        <v>439</v>
      </c>
    </row>
    <row r="25" spans="1:2">
      <c r="A25" s="130">
        <v>5431</v>
      </c>
      <c r="B25" s="131" t="s">
        <v>441</v>
      </c>
    </row>
    <row r="26" spans="1:2">
      <c r="A26" s="133">
        <v>5432</v>
      </c>
      <c r="B26" s="134" t="s">
        <v>442</v>
      </c>
    </row>
    <row r="27" spans="1:2">
      <c r="A27" s="135">
        <v>5511</v>
      </c>
      <c r="B27" s="136" t="s">
        <v>443</v>
      </c>
    </row>
    <row r="28" spans="1:2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VESNA_RACUN</cp:lastModifiedBy>
  <cp:lastPrinted>2016-12-05T18:26:49Z</cp:lastPrinted>
  <dcterms:created xsi:type="dcterms:W3CDTF">2010-07-07T09:12:55Z</dcterms:created>
  <dcterms:modified xsi:type="dcterms:W3CDTF">2016-12-05T18:26:51Z</dcterms:modified>
</cp:coreProperties>
</file>